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Divadelní 8\Rozpočet slepý\"/>
    </mc:Choice>
  </mc:AlternateContent>
  <bookViews>
    <workbookView xWindow="0" yWindow="0" windowWidth="28800" windowHeight="11835"/>
  </bookViews>
  <sheets>
    <sheet name="Rekapitulace stavby" sheetId="1" r:id="rId1"/>
    <sheet name="160118H - Stavební úpravy..." sheetId="2" r:id="rId2"/>
  </sheets>
  <definedNames>
    <definedName name="_xlnm._FilterDatabase" localSheetId="1" hidden="1">'160118H - Stavební úpravy...'!$C$127:$K$199</definedName>
    <definedName name="_xlnm.Print_Titles" localSheetId="1">'160118H - Stavební úpravy...'!$127:$127</definedName>
    <definedName name="_xlnm.Print_Titles" localSheetId="0">'Rekapitulace stavby'!$92:$92</definedName>
    <definedName name="_xlnm.Print_Area" localSheetId="1">'160118H - Stavební úpravy...'!$C$4:$J$76,'160118H - Stavební úpravy...'!$C$82:$J$109,'160118H - Stavební úpravy...'!$C$115:$K$199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99" i="2"/>
  <c r="BH199" i="2"/>
  <c r="BG199" i="2"/>
  <c r="BF199" i="2"/>
  <c r="T199" i="2"/>
  <c r="T198" i="2"/>
  <c r="R199" i="2"/>
  <c r="R198" i="2" s="1"/>
  <c r="R193" i="2" s="1"/>
  <c r="P199" i="2"/>
  <c r="P198" i="2"/>
  <c r="BI197" i="2"/>
  <c r="BH197" i="2"/>
  <c r="BG197" i="2"/>
  <c r="BF197" i="2"/>
  <c r="T197" i="2"/>
  <c r="T196" i="2" s="1"/>
  <c r="T193" i="2" s="1"/>
  <c r="R197" i="2"/>
  <c r="R196" i="2"/>
  <c r="P197" i="2"/>
  <c r="P196" i="2" s="1"/>
  <c r="BI195" i="2"/>
  <c r="BH195" i="2"/>
  <c r="BG195" i="2"/>
  <c r="BF195" i="2"/>
  <c r="T195" i="2"/>
  <c r="T194" i="2"/>
  <c r="R195" i="2"/>
  <c r="R194" i="2"/>
  <c r="P195" i="2"/>
  <c r="P194" i="2" s="1"/>
  <c r="P193" i="2" s="1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F122" i="2"/>
  <c r="E120" i="2"/>
  <c r="F89" i="2"/>
  <c r="E87" i="2"/>
  <c r="J24" i="2"/>
  <c r="E24" i="2"/>
  <c r="J125" i="2" s="1"/>
  <c r="J23" i="2"/>
  <c r="J21" i="2"/>
  <c r="E21" i="2"/>
  <c r="J124" i="2" s="1"/>
  <c r="J20" i="2"/>
  <c r="J18" i="2"/>
  <c r="E18" i="2"/>
  <c r="F92" i="2" s="1"/>
  <c r="J17" i="2"/>
  <c r="J15" i="2"/>
  <c r="E15" i="2"/>
  <c r="F124" i="2" s="1"/>
  <c r="J14" i="2"/>
  <c r="J12" i="2"/>
  <c r="J89" i="2"/>
  <c r="E7" i="2"/>
  <c r="E118" i="2"/>
  <c r="L90" i="1"/>
  <c r="AM90" i="1"/>
  <c r="AM89" i="1"/>
  <c r="L89" i="1"/>
  <c r="AM87" i="1"/>
  <c r="L87" i="1"/>
  <c r="L85" i="1"/>
  <c r="L84" i="1"/>
  <c r="BK186" i="2"/>
  <c r="J192" i="2"/>
  <c r="J171" i="2"/>
  <c r="BK137" i="2"/>
  <c r="BK185" i="2"/>
  <c r="J134" i="2"/>
  <c r="J179" i="2"/>
  <c r="BK182" i="2"/>
  <c r="BK162" i="2"/>
  <c r="BK153" i="2"/>
  <c r="BK139" i="2"/>
  <c r="BK150" i="2"/>
  <c r="J186" i="2"/>
  <c r="BK173" i="2"/>
  <c r="J157" i="2"/>
  <c r="J159" i="2"/>
  <c r="J169" i="2"/>
  <c r="BK192" i="2"/>
  <c r="BK154" i="2"/>
  <c r="BK190" i="2"/>
  <c r="J187" i="2"/>
  <c r="BK165" i="2"/>
  <c r="BK157" i="2"/>
  <c r="J183" i="2"/>
  <c r="J152" i="2"/>
  <c r="J137" i="2"/>
  <c r="J168" i="2"/>
  <c r="J156" i="2"/>
  <c r="BK131" i="2"/>
  <c r="J143" i="2"/>
  <c r="J132" i="2"/>
  <c r="BK188" i="2"/>
  <c r="BK149" i="2"/>
  <c r="J199" i="2"/>
  <c r="BK151" i="2"/>
  <c r="J190" i="2"/>
  <c r="BK136" i="2"/>
  <c r="BK133" i="2"/>
  <c r="J160" i="2"/>
  <c r="BK191" i="2"/>
  <c r="J153" i="2"/>
  <c r="BK159" i="2"/>
  <c r="BK199" i="2"/>
  <c r="J150" i="2"/>
  <c r="J185" i="2"/>
  <c r="BK175" i="2"/>
  <c r="J165" i="2"/>
  <c r="J144" i="2"/>
  <c r="J138" i="2"/>
  <c r="BK164" i="2"/>
  <c r="BK176" i="2"/>
  <c r="BK172" i="2"/>
  <c r="J172" i="2"/>
  <c r="BK155" i="2"/>
  <c r="BK142" i="2"/>
  <c r="BK148" i="2"/>
  <c r="J170" i="2"/>
  <c r="BK168" i="2"/>
  <c r="BK152" i="2"/>
  <c r="AS94" i="1"/>
  <c r="BK187" i="2"/>
  <c r="BK147" i="2"/>
  <c r="BK134" i="2"/>
  <c r="J146" i="2"/>
  <c r="BK189" i="2"/>
  <c r="J139" i="2"/>
  <c r="J163" i="2"/>
  <c r="J147" i="2"/>
  <c r="BK171" i="2"/>
  <c r="BK132" i="2"/>
  <c r="J182" i="2"/>
  <c r="BK167" i="2"/>
  <c r="J158" i="2"/>
  <c r="BK146" i="2"/>
  <c r="J151" i="2"/>
  <c r="J131" i="2"/>
  <c r="J173" i="2"/>
  <c r="J148" i="2"/>
  <c r="J136" i="2"/>
  <c r="BK169" i="2"/>
  <c r="J191" i="2"/>
  <c r="J149" i="2"/>
  <c r="BK179" i="2"/>
  <c r="BK161" i="2"/>
  <c r="J145" i="2"/>
  <c r="J161" i="2"/>
  <c r="J142" i="2"/>
  <c r="BK166" i="2"/>
  <c r="J133" i="2"/>
  <c r="J175" i="2"/>
  <c r="J197" i="2"/>
  <c r="BK177" i="2"/>
  <c r="J162" i="2"/>
  <c r="J178" i="2"/>
  <c r="BK160" i="2"/>
  <c r="BK144" i="2"/>
  <c r="J166" i="2"/>
  <c r="J174" i="2"/>
  <c r="BK170" i="2"/>
  <c r="BK178" i="2"/>
  <c r="BK145" i="2"/>
  <c r="J167" i="2"/>
  <c r="BK158" i="2"/>
  <c r="J189" i="2"/>
  <c r="BK138" i="2"/>
  <c r="J195" i="2"/>
  <c r="J176" i="2"/>
  <c r="J177" i="2"/>
  <c r="BK143" i="2"/>
  <c r="BK195" i="2"/>
  <c r="BK163" i="2"/>
  <c r="BK197" i="2"/>
  <c r="J188" i="2"/>
  <c r="J164" i="2"/>
  <c r="J154" i="2"/>
  <c r="BK156" i="2"/>
  <c r="BK174" i="2"/>
  <c r="BK183" i="2"/>
  <c r="J155" i="2"/>
  <c r="R130" i="2" l="1"/>
  <c r="T135" i="2"/>
  <c r="R135" i="2"/>
  <c r="P130" i="2"/>
  <c r="P129" i="2" s="1"/>
  <c r="P135" i="2"/>
  <c r="P181" i="2"/>
  <c r="P180" i="2"/>
  <c r="T141" i="2"/>
  <c r="T140" i="2"/>
  <c r="R181" i="2"/>
  <c r="R180" i="2"/>
  <c r="R141" i="2"/>
  <c r="R140" i="2"/>
  <c r="BK184" i="2"/>
  <c r="J184" i="2"/>
  <c r="J104" i="2" s="1"/>
  <c r="P141" i="2"/>
  <c r="P140" i="2"/>
  <c r="BK181" i="2"/>
  <c r="J181" i="2" s="1"/>
  <c r="J103" i="2" s="1"/>
  <c r="T181" i="2"/>
  <c r="T180" i="2"/>
  <c r="T130" i="2"/>
  <c r="T129" i="2"/>
  <c r="P184" i="2"/>
  <c r="BK130" i="2"/>
  <c r="J130" i="2" s="1"/>
  <c r="J98" i="2" s="1"/>
  <c r="BK135" i="2"/>
  <c r="J135" i="2"/>
  <c r="J99" i="2" s="1"/>
  <c r="R184" i="2"/>
  <c r="BK141" i="2"/>
  <c r="BK140" i="2"/>
  <c r="J140" i="2" s="1"/>
  <c r="J100" i="2" s="1"/>
  <c r="T184" i="2"/>
  <c r="BK194" i="2"/>
  <c r="J194" i="2" s="1"/>
  <c r="J106" i="2" s="1"/>
  <c r="BK196" i="2"/>
  <c r="J196" i="2"/>
  <c r="J107" i="2" s="1"/>
  <c r="BK198" i="2"/>
  <c r="J198" i="2"/>
  <c r="J108" i="2"/>
  <c r="F91" i="2"/>
  <c r="J122" i="2"/>
  <c r="BE137" i="2"/>
  <c r="BE138" i="2"/>
  <c r="BE154" i="2"/>
  <c r="J92" i="2"/>
  <c r="BE160" i="2"/>
  <c r="BE134" i="2"/>
  <c r="BE145" i="2"/>
  <c r="BE146" i="2"/>
  <c r="BE151" i="2"/>
  <c r="BE152" i="2"/>
  <c r="BE153" i="2"/>
  <c r="BE168" i="2"/>
  <c r="BE175" i="2"/>
  <c r="BE182" i="2"/>
  <c r="BE183" i="2"/>
  <c r="BE177" i="2"/>
  <c r="F125" i="2"/>
  <c r="BE131" i="2"/>
  <c r="BE155" i="2"/>
  <c r="BE176" i="2"/>
  <c r="BE159" i="2"/>
  <c r="BE164" i="2"/>
  <c r="BE189" i="2"/>
  <c r="E85" i="2"/>
  <c r="BE142" i="2"/>
  <c r="BE143" i="2"/>
  <c r="BE147" i="2"/>
  <c r="BE148" i="2"/>
  <c r="BE165" i="2"/>
  <c r="BE170" i="2"/>
  <c r="BE185" i="2"/>
  <c r="BE192" i="2"/>
  <c r="BE171" i="2"/>
  <c r="BE186" i="2"/>
  <c r="BE136" i="2"/>
  <c r="BE144" i="2"/>
  <c r="BE150" i="2"/>
  <c r="BE166" i="2"/>
  <c r="J91" i="2"/>
  <c r="BE132" i="2"/>
  <c r="BE139" i="2"/>
  <c r="BE156" i="2"/>
  <c r="BE162" i="2"/>
  <c r="BE191" i="2"/>
  <c r="BE199" i="2"/>
  <c r="BE157" i="2"/>
  <c r="BE158" i="2"/>
  <c r="BE167" i="2"/>
  <c r="BE178" i="2"/>
  <c r="BE179" i="2"/>
  <c r="BE197" i="2"/>
  <c r="BE133" i="2"/>
  <c r="BE149" i="2"/>
  <c r="BE161" i="2"/>
  <c r="BE169" i="2"/>
  <c r="BE190" i="2"/>
  <c r="BE163" i="2"/>
  <c r="BE172" i="2"/>
  <c r="BE173" i="2"/>
  <c r="BE174" i="2"/>
  <c r="BE187" i="2"/>
  <c r="BE188" i="2"/>
  <c r="BE195" i="2"/>
  <c r="J34" i="2"/>
  <c r="AW95" i="1"/>
  <c r="F37" i="2"/>
  <c r="BD95" i="1" s="1"/>
  <c r="BD94" i="1" s="1"/>
  <c r="W33" i="1" s="1"/>
  <c r="F35" i="2"/>
  <c r="BB95" i="1" s="1"/>
  <c r="BB94" i="1" s="1"/>
  <c r="AX94" i="1" s="1"/>
  <c r="F34" i="2"/>
  <c r="BA95" i="1" s="1"/>
  <c r="BA94" i="1" s="1"/>
  <c r="W30" i="1" s="1"/>
  <c r="F36" i="2"/>
  <c r="BC95" i="1" s="1"/>
  <c r="BC94" i="1" s="1"/>
  <c r="AY94" i="1" s="1"/>
  <c r="P128" i="2" l="1"/>
  <c r="AU95" i="1"/>
  <c r="T128" i="2"/>
  <c r="R129" i="2"/>
  <c r="R128" i="2" s="1"/>
  <c r="BK129" i="2"/>
  <c r="BK180" i="2"/>
  <c r="J180" i="2"/>
  <c r="J102" i="2" s="1"/>
  <c r="J141" i="2"/>
  <c r="J101" i="2"/>
  <c r="BK193" i="2"/>
  <c r="J193" i="2" s="1"/>
  <c r="J105" i="2" s="1"/>
  <c r="AU94" i="1"/>
  <c r="W32" i="1"/>
  <c r="W31" i="1"/>
  <c r="F33" i="2"/>
  <c r="AZ95" i="1"/>
  <c r="AZ94" i="1"/>
  <c r="AV94" i="1" s="1"/>
  <c r="AK29" i="1" s="1"/>
  <c r="J33" i="2"/>
  <c r="AV95" i="1"/>
  <c r="AT95" i="1" s="1"/>
  <c r="AW94" i="1"/>
  <c r="AK30" i="1"/>
  <c r="BK128" i="2" l="1"/>
  <c r="J128" i="2" s="1"/>
  <c r="J96" i="2" s="1"/>
  <c r="J129" i="2"/>
  <c r="J97" i="2" s="1"/>
  <c r="AT94" i="1"/>
  <c r="W29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<sst xmlns="http://schemas.openxmlformats.org/spreadsheetml/2006/main" count="1218" uniqueCount="367">
  <si>
    <t>Export Komplet</t>
  </si>
  <si>
    <t/>
  </si>
  <si>
    <t>2.0</t>
  </si>
  <si>
    <t>ZAMOK</t>
  </si>
  <si>
    <t>False</t>
  </si>
  <si>
    <t>{1c28cc0e-4c58-4c62-a3e4-309bbc9196cc}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</si>
  <si>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</si>
  <si>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</si>
  <si>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</si>
  <si>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</si>
  <si>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</si>
  <si>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</si>
  <si>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</si>
  <si>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</si>
  <si>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204122H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</si>
  <si>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</si>
  <si>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</si>
  <si>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sociálního zázemí  ve 2.a 3. NP stávajícího objektu, Divadelní 8 v Novém Jičíně</t>
  </si>
  <si>
    <t>KSO:</t>
  </si>
  <si>
    <t>CC-CZ:</t>
  </si>
  <si>
    <t>Místo:</t>
  </si>
  <si>
    <t>Nový Jičín</t>
  </si>
  <si>
    <t>Datum:</t>
  </si>
  <si>
    <t>13. 5. 2022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</si>
  <si>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</si>
  <si>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</si>
  <si>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</si>
  <si>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</si>
  <si>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</si>
  <si>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</si>
  <si>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</si>
  <si>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Pavel Šupík</t>
  </si>
  <si>
    <t>True</t>
  </si>
  <si>
    <t>Zpracovatel:</t>
  </si>
  <si>
    <t>Ing. Jiří Horák - ELPROJEKT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</si>
  <si>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</si>
  <si>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</si>
  <si>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</si>
  <si>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</si>
  <si>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</si>
  <si>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</si>
  <si>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</si>
  <si>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</si>
  <si>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</si>
  <si>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</si>
  <si>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</si>
  <si>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</si>
  <si>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</si>
  <si>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</si>
  <si>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</si>
  <si>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</si>
  <si>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</si>
  <si>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</si>
  <si>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</si>
  <si>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</si>
  <si>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</si>
  <si>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</si>
  <si>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</si>
  <si>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</si>
  <si>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</si>
  <si>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</si>
  <si>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</si>
  <si>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</si>
  <si>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</si>
  <si>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</si>
  <si>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</si>
  <si>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</si>
  <si>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</si>
  <si>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</si>
  <si>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</si>
  <si>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</si>
  <si>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</si>
  <si>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</si>
  <si>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</si>
  <si>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</si>
  <si>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</si>
  <si>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</si>
  <si>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</si>
  <si>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</si>
  <si>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</si>
  <si>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</si>
  <si>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160118H</t>
  </si>
  <si>
    <t>Stavební úpravy...</t>
  </si>
  <si>
    <t>STA</t>
  </si>
  <si>
    <t>1</t>
  </si>
  <si>
    <t>{f06d1461-ff47-4658-8c40-b89eab50e9b3}</t>
  </si>
  <si>
    <t>2</t>
  </si>
  <si>
    <t>KRYCÍ LIST SOUPISU PRACÍ</t>
  </si>
  <si>
    <t>Objekt:</t>
  </si>
  <si>
    <t>160118H - Stavební úpravy...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</si>
  <si>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</si>
  <si>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</si>
  <si>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</si>
  <si>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</si>
  <si>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</si>
  <si>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</si>
  <si>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</si>
  <si>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</si>
  <si>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</si>
  <si>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</si>
  <si>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</si>
  <si>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</si>
  <si>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</si>
  <si>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</si>
  <si>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</si>
  <si>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</si>
  <si>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</si>
  <si>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</si>
  <si>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</si>
  <si>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</si>
  <si>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</si>
  <si>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</si>
  <si>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</si>
  <si>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</si>
  <si>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</si>
  <si>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</si>
  <si>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</si>
  <si>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</si>
  <si>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</si>
  <si>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</si>
  <si>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</si>
  <si>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</si>
  <si>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</si>
  <si>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</si>
  <si>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</si>
  <si>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</si>
  <si>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11</t>
  </si>
  <si>
    <t>K</t>
  </si>
  <si>
    <t>973031616</t>
  </si>
  <si>
    <t>Vysekání kapes ve zdivu cihelném na MV nebo MVC pro špalíky a krabice do 100x100x50 mm</t>
  </si>
  <si>
    <t>kus</t>
  </si>
  <si>
    <t>CS ÚRS 2022 01</t>
  </si>
  <si>
    <t>4</t>
  </si>
  <si>
    <t>12</t>
  </si>
  <si>
    <t>974031121</t>
  </si>
  <si>
    <t>Vysekání rýh ve zdivu cihelném hl do 30 mm š do 30 mm</t>
  </si>
  <si>
    <t>m</t>
  </si>
  <si>
    <t>13</t>
  </si>
  <si>
    <t>974031123</t>
  </si>
  <si>
    <t>Vysekání rýh ve zdivu cihelném hl do 30 mm š do 100 mm</t>
  </si>
  <si>
    <t>6</t>
  </si>
  <si>
    <t>69</t>
  </si>
  <si>
    <t>973031334</t>
  </si>
  <si>
    <t>Vysekání kapes ve zdivu cihelném na MV nebo MVC pl do 0,16 m2 hl do 150 mm</t>
  </si>
  <si>
    <t>1722104170</t>
  </si>
  <si>
    <t>997</t>
  </si>
  <si>
    <t>Přesun sutě</t>
  </si>
  <si>
    <t>51</t>
  </si>
  <si>
    <t>997013212</t>
  </si>
  <si>
    <t>Vnitrostaveništní doprava suti a vybouraných hmot pro budovy v přes 6 do 9 m ručně</t>
  </si>
  <si>
    <t>t</t>
  </si>
  <si>
    <t>-1927623553</t>
  </si>
  <si>
    <t>52</t>
  </si>
  <si>
    <t>997013501</t>
  </si>
  <si>
    <t>Odvoz suti a vybouraných hmot na skládku nebo meziskládku do 1 km se složením</t>
  </si>
  <si>
    <t>-640461622</t>
  </si>
  <si>
    <t>53</t>
  </si>
  <si>
    <t>997013509</t>
  </si>
  <si>
    <t>Příplatek k odvozu suti a vybouraných hmot na skládku ZKD 1 km přes 1 km</t>
  </si>
  <si>
    <t>-342288228</t>
  </si>
  <si>
    <t>54</t>
  </si>
  <si>
    <t>997013631</t>
  </si>
  <si>
    <t>Poplatek za uložení na skládce (skládkovné) stavebního odpadu směsného kód odpadu 17 09 04</t>
  </si>
  <si>
    <t>-1788733892</t>
  </si>
  <si>
    <t>PSV</t>
  </si>
  <si>
    <t>Práce a dodávky PSV</t>
  </si>
  <si>
    <t>741</t>
  </si>
  <si>
    <t>Elektroinstalace - silnoproud</t>
  </si>
  <si>
    <t>64</t>
  </si>
  <si>
    <t>741110511</t>
  </si>
  <si>
    <t>Montáž lišta a kanálek vkládací šířky do 60 mm s víčkem</t>
  </si>
  <si>
    <t>16</t>
  </si>
  <si>
    <t>1736697685</t>
  </si>
  <si>
    <t>65</t>
  </si>
  <si>
    <t>M</t>
  </si>
  <si>
    <t>34571008</t>
  </si>
  <si>
    <t>lišta elektroinstalační hranatá PVC 40x40mm</t>
  </si>
  <si>
    <t>32</t>
  </si>
  <si>
    <t>-90122889</t>
  </si>
  <si>
    <t>61</t>
  </si>
  <si>
    <t>741122232</t>
  </si>
  <si>
    <t>Montáž kabel Cu plný kulatý žíla 5x4 až 6 mm2 uložený volně (např. CYKY)</t>
  </si>
  <si>
    <t>-425064965</t>
  </si>
  <si>
    <t>62</t>
  </si>
  <si>
    <t>PKB.711035</t>
  </si>
  <si>
    <t>CYKY-J 5x4</t>
  </si>
  <si>
    <t>km</t>
  </si>
  <si>
    <t>243519550</t>
  </si>
  <si>
    <t>55</t>
  </si>
  <si>
    <t>741130132</t>
  </si>
  <si>
    <t xml:space="preserve">zapojení motorů ventilátorů </t>
  </si>
  <si>
    <t>359896616</t>
  </si>
  <si>
    <t>741112061</t>
  </si>
  <si>
    <t>Montáž krabice přístrojová zapuštěná plastová kruhová</t>
  </si>
  <si>
    <t>22</t>
  </si>
  <si>
    <t>17</t>
  </si>
  <si>
    <t>4510008081</t>
  </si>
  <si>
    <t>Krabice univerzální KU 68-1901 KA</t>
  </si>
  <si>
    <t>ks</t>
  </si>
  <si>
    <t>24</t>
  </si>
  <si>
    <t>7</t>
  </si>
  <si>
    <t>741112101</t>
  </si>
  <si>
    <t>Montáž rozvodka zapuštěná plastová kruhová</t>
  </si>
  <si>
    <t>26</t>
  </si>
  <si>
    <t>8</t>
  </si>
  <si>
    <t>1188898</t>
  </si>
  <si>
    <t>KRABICE KU 68-1903</t>
  </si>
  <si>
    <t>28</t>
  </si>
  <si>
    <t>1216899</t>
  </si>
  <si>
    <t>KRABICE KR 97</t>
  </si>
  <si>
    <t>30</t>
  </si>
  <si>
    <t>47</t>
  </si>
  <si>
    <t>741122015</t>
  </si>
  <si>
    <t>Montáž kabel Cu bez ukončení uložený pod omítku plný kulatý 3x1,5 mm2 (např. CYKY)</t>
  </si>
  <si>
    <t>48</t>
  </si>
  <si>
    <t>34111030</t>
  </si>
  <si>
    <t>kabel silový s Cu jádrem 1 kV 3Cx1,5mm2</t>
  </si>
  <si>
    <t>34</t>
  </si>
  <si>
    <t>60</t>
  </si>
  <si>
    <t>PKB.711017</t>
  </si>
  <si>
    <t>CYKY-O 2x1,5</t>
  </si>
  <si>
    <t>-142342490</t>
  </si>
  <si>
    <t>45</t>
  </si>
  <si>
    <t>741122016</t>
  </si>
  <si>
    <t>Montáž kabel Cu bez ukončení uložený pod omítku plný kulatý 3x2,5 až 6 mm2 (např. CYKY)</t>
  </si>
  <si>
    <t>36</t>
  </si>
  <si>
    <t>46</t>
  </si>
  <si>
    <t>34111036</t>
  </si>
  <si>
    <t>kabel silový s Cu jádrem 1 kV 3Cx2,5mm2</t>
  </si>
  <si>
    <t>38</t>
  </si>
  <si>
    <t>10</t>
  </si>
  <si>
    <t>741130144</t>
  </si>
  <si>
    <t>zapojení ohřívače TUV</t>
  </si>
  <si>
    <t>40</t>
  </si>
  <si>
    <t>67</t>
  </si>
  <si>
    <t>741210001</t>
  </si>
  <si>
    <t>Montáž rozvodnice oceloplechová nebo plastová běžná do 20 kg</t>
  </si>
  <si>
    <t>191095984</t>
  </si>
  <si>
    <t>68</t>
  </si>
  <si>
    <t>157644</t>
  </si>
  <si>
    <t>dodávka rozvaděče RS1 a RS2</t>
  </si>
  <si>
    <t>-1800100933</t>
  </si>
  <si>
    <t>18</t>
  </si>
  <si>
    <t>741310101</t>
  </si>
  <si>
    <t>Montáž spínač (polo)zapuštěný bezšroubové připojení 1-jednopólový se zapojením vodičů</t>
  </si>
  <si>
    <t>42</t>
  </si>
  <si>
    <t>19</t>
  </si>
  <si>
    <t>10.070.410</t>
  </si>
  <si>
    <t>Tělo  3559-A01345 spínače č.1</t>
  </si>
  <si>
    <t>KS</t>
  </si>
  <si>
    <t>44</t>
  </si>
  <si>
    <t>20</t>
  </si>
  <si>
    <t>10.071.430</t>
  </si>
  <si>
    <t>Ovladač  3558A-A651 B</t>
  </si>
  <si>
    <t>1188530</t>
  </si>
  <si>
    <t>RAMECEK 1NAS 3901A-B10 B</t>
  </si>
  <si>
    <t>23</t>
  </si>
  <si>
    <t>741313042</t>
  </si>
  <si>
    <t>Montáž zásuvka (polo)zapuštěná šroubové připojení 2P+PE dvojí zapojení - průběžná se zapojením vodičů</t>
  </si>
  <si>
    <t>50</t>
  </si>
  <si>
    <t>1183391</t>
  </si>
  <si>
    <t>ZASUVKA JEDNONASOBNA 5519A-A02357 B</t>
  </si>
  <si>
    <t>25</t>
  </si>
  <si>
    <t>35</t>
  </si>
  <si>
    <t>741370021</t>
  </si>
  <si>
    <t>Stropní LED svítidlo, min. krytí IP20</t>
  </si>
  <si>
    <t>56</t>
  </si>
  <si>
    <t>3640506528</t>
  </si>
  <si>
    <t>Stropní LED svítidlo, 230V, krytí min. IP20</t>
  </si>
  <si>
    <t>58</t>
  </si>
  <si>
    <t>741370032</t>
  </si>
  <si>
    <t>Nástěnné LED svítidlo, min. krytí IP20</t>
  </si>
  <si>
    <t>726545117</t>
  </si>
  <si>
    <t>57</t>
  </si>
  <si>
    <t>34821275</t>
  </si>
  <si>
    <t>svítidlo interiérové LED IP20, max. 60W E27</t>
  </si>
  <si>
    <t>336623121</t>
  </si>
  <si>
    <t>7413720131</t>
  </si>
  <si>
    <t>Stropní  PIR senzor, min. krytí IP20</t>
  </si>
  <si>
    <t>47107</t>
  </si>
  <si>
    <t>PIR senzor 360st., min. krytí IP20, 1000W</t>
  </si>
  <si>
    <t>33</t>
  </si>
  <si>
    <t>741372021x</t>
  </si>
  <si>
    <t>Nástěnné LED nouzové svítidlo s piktogramem, krytí min. IP20</t>
  </si>
  <si>
    <t>45789</t>
  </si>
  <si>
    <t>70</t>
  </si>
  <si>
    <t>741372022</t>
  </si>
  <si>
    <t>Montáž svítidlo LED interiérové přisazené nástěnné hranaté nebo kruhové přes 0,09 do 0,36 m2 se zapojením vodičů</t>
  </si>
  <si>
    <t>-383340243</t>
  </si>
  <si>
    <t>59</t>
  </si>
  <si>
    <t>34825002</t>
  </si>
  <si>
    <t>Stropní LED svítidlo, 36W, min. krytí IP20</t>
  </si>
  <si>
    <t>-1278759813</t>
  </si>
  <si>
    <t>29</t>
  </si>
  <si>
    <t>741410072</t>
  </si>
  <si>
    <t>Montáž pospojování ochranné konstrukce ostatní vodičem do 16 mm2 uloženým pevně</t>
  </si>
  <si>
    <t>72</t>
  </si>
  <si>
    <t>34140825</t>
  </si>
  <si>
    <t>vodič silový s Cu jádrem 4mm2</t>
  </si>
  <si>
    <t>74</t>
  </si>
  <si>
    <t>741810002</t>
  </si>
  <si>
    <t>Celková prohlídka elektrického rozvodu a zařízení do 500 000,- Kč</t>
  </si>
  <si>
    <t>76</t>
  </si>
  <si>
    <t>Práce a dodávky M</t>
  </si>
  <si>
    <t>3</t>
  </si>
  <si>
    <t>22-M</t>
  </si>
  <si>
    <t>Montáže technologických zařízení pro dopravní stavby</t>
  </si>
  <si>
    <t>31</t>
  </si>
  <si>
    <t>220111761</t>
  </si>
  <si>
    <t>Montáž svorka uzemňovací na vodovodní potrubí</t>
  </si>
  <si>
    <t>78</t>
  </si>
  <si>
    <t>35442043</t>
  </si>
  <si>
    <t>svorka uzemnění nerez na vodovodní potrubí a okapové roury</t>
  </si>
  <si>
    <t>256</t>
  </si>
  <si>
    <t>80</t>
  </si>
  <si>
    <t>HZS</t>
  </si>
  <si>
    <t>Hodinové zúčtovací sazby</t>
  </si>
  <si>
    <t>158587</t>
  </si>
  <si>
    <t>kabeláž a zapojení automatických pisoárů</t>
  </si>
  <si>
    <t>262144</t>
  </si>
  <si>
    <t>-344675036</t>
  </si>
  <si>
    <t>HZS1291</t>
  </si>
  <si>
    <t>Uklid pracoviště</t>
  </si>
  <si>
    <t>hod</t>
  </si>
  <si>
    <t>82</t>
  </si>
  <si>
    <t>HZS2221x</t>
  </si>
  <si>
    <t>Koordinace s ostatními profesemi</t>
  </si>
  <si>
    <t>84</t>
  </si>
  <si>
    <t>HZS2221xx</t>
  </si>
  <si>
    <t>Spolupráce s revizním technikem</t>
  </si>
  <si>
    <t>86</t>
  </si>
  <si>
    <t>HZS2221xx1</t>
  </si>
  <si>
    <t>Demontáž stávající elektroinstalace</t>
  </si>
  <si>
    <t>88</t>
  </si>
  <si>
    <t>63</t>
  </si>
  <si>
    <t>HZS2221xx10</t>
  </si>
  <si>
    <t>Napojení na stávající rozvody, uprava stáv. rozvaděčů doplnění jističů 2x  3x20A/B,</t>
  </si>
  <si>
    <t>sada</t>
  </si>
  <si>
    <t>-2024196450</t>
  </si>
  <si>
    <t>5</t>
  </si>
  <si>
    <t>HZS2222</t>
  </si>
  <si>
    <t>Práce neobsažené v ceníku  C21M - elektromontáže, vyhledávací práce,</t>
  </si>
  <si>
    <t>90</t>
  </si>
  <si>
    <t>49</t>
  </si>
  <si>
    <t>HZS2222.1</t>
  </si>
  <si>
    <t>Komplexní vyzkoušení-oživení, nastavení regulace</t>
  </si>
  <si>
    <t>92</t>
  </si>
  <si>
    <t>VRN</t>
  </si>
  <si>
    <t>Vedlejší rozpočtové náklady</t>
  </si>
  <si>
    <t>VRN1</t>
  </si>
  <si>
    <t>Průzkumné, geodetické a projektové práce</t>
  </si>
  <si>
    <t>66</t>
  </si>
  <si>
    <t>013002000</t>
  </si>
  <si>
    <t>Projektové práce skutečný stav</t>
  </si>
  <si>
    <t>1024</t>
  </si>
  <si>
    <t>-937498036</t>
  </si>
  <si>
    <t>VRN6</t>
  </si>
  <si>
    <t>Územní vlivy</t>
  </si>
  <si>
    <t>37</t>
  </si>
  <si>
    <t>065002000</t>
  </si>
  <si>
    <t>Mimostaveništní doprava materiálů</t>
  </si>
  <si>
    <t>94</t>
  </si>
  <si>
    <t>VRN8</t>
  </si>
  <si>
    <t>Přesun stavebních kapacit</t>
  </si>
  <si>
    <t>081002000</t>
  </si>
  <si>
    <t>Doprava zaměstnanců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</si>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</sst>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19"/>
      <c r="AQ5" s="19"/>
      <c r="AR5" s="17"/>
      <c r="BE5" s="20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19"/>
      <c r="AQ6" s="19"/>
      <c r="AR6" s="17"/>
      <c r="BE6" s="20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0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0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8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08"/>
      <c r="BS13" s="14" t="s">
        <v>6</v>
      </c>
    </row>
    <row r="14" spans="1:74" ht="12.75">
      <c r="B14" s="18"/>
      <c r="C14" s="19"/>
      <c r="D14" s="19"/>
      <c r="E14" s="213" t="s">
        <v>29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0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8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08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8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08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8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8"/>
    </row>
    <row r="23" spans="1:71" s="1" customFormat="1" ht="16.5" customHeight="1">
      <c r="B23" s="18"/>
      <c r="C23" s="19"/>
      <c r="D23" s="19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19"/>
      <c r="AP23" s="19"/>
      <c r="AQ23" s="19"/>
      <c r="AR23" s="17"/>
      <c r="BE23" s="20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8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6">
        <f>ROUND(AG94,2)</f>
        <v>0</v>
      </c>
      <c r="AL26" s="217"/>
      <c r="AM26" s="217"/>
      <c r="AN26" s="217"/>
      <c r="AO26" s="217"/>
      <c r="AP26" s="33"/>
      <c r="AQ26" s="33"/>
      <c r="AR26" s="36"/>
      <c r="BE26" s="20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8" t="s">
        <v>37</v>
      </c>
      <c r="M28" s="218"/>
      <c r="N28" s="218"/>
      <c r="O28" s="218"/>
      <c r="P28" s="218"/>
      <c r="Q28" s="33"/>
      <c r="R28" s="33"/>
      <c r="S28" s="33"/>
      <c r="T28" s="33"/>
      <c r="U28" s="33"/>
      <c r="V28" s="33"/>
      <c r="W28" s="218" t="s">
        <v>38</v>
      </c>
      <c r="X28" s="218"/>
      <c r="Y28" s="218"/>
      <c r="Z28" s="218"/>
      <c r="AA28" s="218"/>
      <c r="AB28" s="218"/>
      <c r="AC28" s="218"/>
      <c r="AD28" s="218"/>
      <c r="AE28" s="218"/>
      <c r="AF28" s="33"/>
      <c r="AG28" s="33"/>
      <c r="AH28" s="33"/>
      <c r="AI28" s="33"/>
      <c r="AJ28" s="33"/>
      <c r="AK28" s="218" t="s">
        <v>39</v>
      </c>
      <c r="AL28" s="218"/>
      <c r="AM28" s="218"/>
      <c r="AN28" s="218"/>
      <c r="AO28" s="218"/>
      <c r="AP28" s="33"/>
      <c r="AQ28" s="33"/>
      <c r="AR28" s="36"/>
      <c r="BE28" s="208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21">
        <v>0.21</v>
      </c>
      <c r="M29" s="220"/>
      <c r="N29" s="220"/>
      <c r="O29" s="220"/>
      <c r="P29" s="220"/>
      <c r="Q29" s="38"/>
      <c r="R29" s="38"/>
      <c r="S29" s="38"/>
      <c r="T29" s="38"/>
      <c r="U29" s="38"/>
      <c r="V29" s="38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38"/>
      <c r="AG29" s="38"/>
      <c r="AH29" s="38"/>
      <c r="AI29" s="38"/>
      <c r="AJ29" s="38"/>
      <c r="AK29" s="219">
        <f>ROUND(AV94, 2)</f>
        <v>0</v>
      </c>
      <c r="AL29" s="220"/>
      <c r="AM29" s="220"/>
      <c r="AN29" s="220"/>
      <c r="AO29" s="220"/>
      <c r="AP29" s="38"/>
      <c r="AQ29" s="38"/>
      <c r="AR29" s="39"/>
      <c r="BE29" s="209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21">
        <v>0.15</v>
      </c>
      <c r="M30" s="220"/>
      <c r="N30" s="220"/>
      <c r="O30" s="220"/>
      <c r="P30" s="220"/>
      <c r="Q30" s="38"/>
      <c r="R30" s="38"/>
      <c r="S30" s="38"/>
      <c r="T30" s="38"/>
      <c r="U30" s="38"/>
      <c r="V30" s="38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8"/>
      <c r="AG30" s="38"/>
      <c r="AH30" s="38"/>
      <c r="AI30" s="38"/>
      <c r="AJ30" s="38"/>
      <c r="AK30" s="219">
        <f>ROUND(AW94, 2)</f>
        <v>0</v>
      </c>
      <c r="AL30" s="220"/>
      <c r="AM30" s="220"/>
      <c r="AN30" s="220"/>
      <c r="AO30" s="220"/>
      <c r="AP30" s="38"/>
      <c r="AQ30" s="38"/>
      <c r="AR30" s="39"/>
      <c r="BE30" s="209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21">
        <v>0.21</v>
      </c>
      <c r="M31" s="220"/>
      <c r="N31" s="220"/>
      <c r="O31" s="220"/>
      <c r="P31" s="220"/>
      <c r="Q31" s="38"/>
      <c r="R31" s="38"/>
      <c r="S31" s="38"/>
      <c r="T31" s="38"/>
      <c r="U31" s="38"/>
      <c r="V31" s="38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F31" s="38"/>
      <c r="AG31" s="38"/>
      <c r="AH31" s="38"/>
      <c r="AI31" s="38"/>
      <c r="AJ31" s="38"/>
      <c r="AK31" s="219">
        <v>0</v>
      </c>
      <c r="AL31" s="220"/>
      <c r="AM31" s="220"/>
      <c r="AN31" s="220"/>
      <c r="AO31" s="220"/>
      <c r="AP31" s="38"/>
      <c r="AQ31" s="38"/>
      <c r="AR31" s="39"/>
      <c r="BE31" s="209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21">
        <v>0.15</v>
      </c>
      <c r="M32" s="220"/>
      <c r="N32" s="220"/>
      <c r="O32" s="220"/>
      <c r="P32" s="220"/>
      <c r="Q32" s="38"/>
      <c r="R32" s="38"/>
      <c r="S32" s="38"/>
      <c r="T32" s="38"/>
      <c r="U32" s="38"/>
      <c r="V32" s="38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F32" s="38"/>
      <c r="AG32" s="38"/>
      <c r="AH32" s="38"/>
      <c r="AI32" s="38"/>
      <c r="AJ32" s="38"/>
      <c r="AK32" s="219">
        <v>0</v>
      </c>
      <c r="AL32" s="220"/>
      <c r="AM32" s="220"/>
      <c r="AN32" s="220"/>
      <c r="AO32" s="220"/>
      <c r="AP32" s="38"/>
      <c r="AQ32" s="38"/>
      <c r="AR32" s="39"/>
      <c r="BE32" s="209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21">
        <v>0</v>
      </c>
      <c r="M33" s="220"/>
      <c r="N33" s="220"/>
      <c r="O33" s="220"/>
      <c r="P33" s="220"/>
      <c r="Q33" s="38"/>
      <c r="R33" s="38"/>
      <c r="S33" s="38"/>
      <c r="T33" s="38"/>
      <c r="U33" s="38"/>
      <c r="V33" s="38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8"/>
      <c r="AG33" s="38"/>
      <c r="AH33" s="38"/>
      <c r="AI33" s="38"/>
      <c r="AJ33" s="38"/>
      <c r="AK33" s="219">
        <v>0</v>
      </c>
      <c r="AL33" s="220"/>
      <c r="AM33" s="220"/>
      <c r="AN33" s="220"/>
      <c r="AO33" s="220"/>
      <c r="AP33" s="38"/>
      <c r="AQ33" s="38"/>
      <c r="AR33" s="39"/>
      <c r="BE33" s="20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8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22" t="s">
        <v>48</v>
      </c>
      <c r="Y35" s="223"/>
      <c r="Z35" s="223"/>
      <c r="AA35" s="223"/>
      <c r="AB35" s="223"/>
      <c r="AC35" s="42"/>
      <c r="AD35" s="42"/>
      <c r="AE35" s="42"/>
      <c r="AF35" s="42"/>
      <c r="AG35" s="42"/>
      <c r="AH35" s="42"/>
      <c r="AI35" s="42"/>
      <c r="AJ35" s="42"/>
      <c r="AK35" s="224">
        <f>SUM(AK26:AK33)</f>
        <v>0</v>
      </c>
      <c r="AL35" s="223"/>
      <c r="AM35" s="223"/>
      <c r="AN35" s="223"/>
      <c r="AO35" s="22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204122H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6" t="str">
        <f>K6</f>
        <v>Stavební úpravy sociálního zázemí  ve 2.a 3. NP stávajícího objektu, Divadelní 8 v Novém Jičíně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Nový Jičín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8" t="str">
        <f>IF(AN8= "","",AN8)</f>
        <v>13. 5. 2022</v>
      </c>
      <c r="AN87" s="228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Nový Jičín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29" t="str">
        <f>IF(E17="","",E17)</f>
        <v>Pavel Šupík</v>
      </c>
      <c r="AN89" s="230"/>
      <c r="AO89" s="230"/>
      <c r="AP89" s="230"/>
      <c r="AQ89" s="33"/>
      <c r="AR89" s="36"/>
      <c r="AS89" s="231" t="s">
        <v>56</v>
      </c>
      <c r="AT89" s="23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7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29" t="str">
        <f>IF(E20="","",E20)</f>
        <v>Ing. Jiří Horák - ELPROJEKT</v>
      </c>
      <c r="AN90" s="230"/>
      <c r="AO90" s="230"/>
      <c r="AP90" s="230"/>
      <c r="AQ90" s="33"/>
      <c r="AR90" s="36"/>
      <c r="AS90" s="233"/>
      <c r="AT90" s="23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5"/>
      <c r="AT91" s="23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7" t="s">
        <v>57</v>
      </c>
      <c r="D92" s="238"/>
      <c r="E92" s="238"/>
      <c r="F92" s="238"/>
      <c r="G92" s="238"/>
      <c r="H92" s="70"/>
      <c r="I92" s="239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59</v>
      </c>
      <c r="AH92" s="238"/>
      <c r="AI92" s="238"/>
      <c r="AJ92" s="238"/>
      <c r="AK92" s="238"/>
      <c r="AL92" s="238"/>
      <c r="AM92" s="238"/>
      <c r="AN92" s="239" t="s">
        <v>60</v>
      </c>
      <c r="AO92" s="238"/>
      <c r="AP92" s="241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5">
        <f>ROUND(AG95,2)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16.5" customHeight="1">
      <c r="A95" s="90" t="s">
        <v>80</v>
      </c>
      <c r="B95" s="91"/>
      <c r="C95" s="92"/>
      <c r="D95" s="244" t="s">
        <v>81</v>
      </c>
      <c r="E95" s="244"/>
      <c r="F95" s="244"/>
      <c r="G95" s="244"/>
      <c r="H95" s="244"/>
      <c r="I95" s="93"/>
      <c r="J95" s="244" t="s">
        <v>82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2">
        <f>'160118H - Stavební úpravy...'!J30</f>
        <v>0</v>
      </c>
      <c r="AH95" s="243"/>
      <c r="AI95" s="243"/>
      <c r="AJ95" s="243"/>
      <c r="AK95" s="243"/>
      <c r="AL95" s="243"/>
      <c r="AM95" s="243"/>
      <c r="AN95" s="242">
        <f>SUM(AG95,AT95)</f>
        <v>0</v>
      </c>
      <c r="AO95" s="243"/>
      <c r="AP95" s="243"/>
      <c r="AQ95" s="94" t="s">
        <v>83</v>
      </c>
      <c r="AR95" s="95"/>
      <c r="AS95" s="96">
        <v>0</v>
      </c>
      <c r="AT95" s="97">
        <f>ROUND(SUM(AV95:AW95),2)</f>
        <v>0</v>
      </c>
      <c r="AU95" s="98">
        <f>'160118H - Stavební úpravy...'!P128</f>
        <v>0</v>
      </c>
      <c r="AV95" s="97">
        <f>'160118H - Stavební úpravy...'!J33</f>
        <v>0</v>
      </c>
      <c r="AW95" s="97">
        <f>'160118H - Stavební úpravy...'!J34</f>
        <v>0</v>
      </c>
      <c r="AX95" s="97">
        <f>'160118H - Stavební úpravy...'!J35</f>
        <v>0</v>
      </c>
      <c r="AY95" s="97">
        <f>'160118H - Stavební úpravy...'!J36</f>
        <v>0</v>
      </c>
      <c r="AZ95" s="97">
        <f>'160118H - Stavební úpravy...'!F33</f>
        <v>0</v>
      </c>
      <c r="BA95" s="97">
        <f>'160118H - Stavební úpravy...'!F34</f>
        <v>0</v>
      </c>
      <c r="BB95" s="97">
        <f>'160118H - Stavební úpravy...'!F35</f>
        <v>0</v>
      </c>
      <c r="BC95" s="97">
        <f>'160118H - Stavební úpravy...'!F36</f>
        <v>0</v>
      </c>
      <c r="BD95" s="99">
        <f>'160118H - Stavební úpravy...'!F37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o2DO77plOgWnLeZ4r1pwlbK9hiB4lwzn0S7EF1EexZvxfDk71wNtdmPqN0oDz2FGXXZ5tD/kNaY9O7mqnenNIA==" saltValue="GmaCvpuBJvP0HsZkuJZrVwLvRdNl+eHiZnVxfT34WgZgjbZ0j8f9td6Wf24Vq3tZtrnbzlxwwp5Y5/cQ9nJ0b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60118H - Stavební úprav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4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86</v>
      </c>
    </row>
    <row r="4" spans="1:46" s="1" customFormat="1" ht="24.95" customHeight="1">
      <c r="B4" s="17"/>
      <c r="D4" s="103" t="s">
        <v>87</v>
      </c>
      <c r="L4" s="17"/>
      <c r="M4" s="10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26.25" customHeight="1">
      <c r="B7" s="17"/>
      <c r="E7" s="248" t="str">
        <f>'Rekapitulace stavby'!K6</f>
        <v>Stavební úpravy sociálního zázemí  ve 2.a 3. NP stávajícího objektu, Divadelní 8 v Novém Jičíně</v>
      </c>
      <c r="F7" s="249"/>
      <c r="G7" s="249"/>
      <c r="H7" s="249"/>
      <c r="L7" s="17"/>
    </row>
    <row r="8" spans="1:46" s="2" customFormat="1" ht="12" customHeight="1">
      <c r="A8" s="31"/>
      <c r="B8" s="36"/>
      <c r="C8" s="31"/>
      <c r="D8" s="105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0" t="s">
        <v>89</v>
      </c>
      <c r="F9" s="251"/>
      <c r="G9" s="251"/>
      <c r="H9" s="25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20</v>
      </c>
      <c r="E12" s="31"/>
      <c r="F12" s="106" t="s">
        <v>90</v>
      </c>
      <c r="G12" s="31"/>
      <c r="H12" s="31"/>
      <c r="I12" s="105" t="s">
        <v>22</v>
      </c>
      <c r="J12" s="107" t="str">
        <f>'Rekapitulace stavby'!AN8</f>
        <v>13. 5. 2022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24</v>
      </c>
      <c r="E14" s="31"/>
      <c r="F14" s="31"/>
      <c r="G14" s="31"/>
      <c r="H14" s="31"/>
      <c r="I14" s="105" t="s">
        <v>25</v>
      </c>
      <c r="J14" s="106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tr">
        <f>IF('Rekapitulace stavby'!E11="","",'Rekapitulace stavby'!E11)</f>
        <v>Město Nový Jičín</v>
      </c>
      <c r="F15" s="31"/>
      <c r="G15" s="31"/>
      <c r="H15" s="31"/>
      <c r="I15" s="105" t="s">
        <v>27</v>
      </c>
      <c r="J15" s="106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28</v>
      </c>
      <c r="E17" s="31"/>
      <c r="F17" s="31"/>
      <c r="G17" s="31"/>
      <c r="H17" s="31"/>
      <c r="I17" s="105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2" t="str">
        <f>'Rekapitulace stavby'!E14</f>
        <v>Vyplň údaj</v>
      </c>
      <c r="F18" s="253"/>
      <c r="G18" s="253"/>
      <c r="H18" s="253"/>
      <c r="I18" s="105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30</v>
      </c>
      <c r="E20" s="31"/>
      <c r="F20" s="31"/>
      <c r="G20" s="31"/>
      <c r="H20" s="31"/>
      <c r="I20" s="105" t="s">
        <v>25</v>
      </c>
      <c r="J20" s="106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tr">
        <f>IF('Rekapitulace stavby'!E17="","",'Rekapitulace stavby'!E17)</f>
        <v>Pavel Šupík</v>
      </c>
      <c r="F21" s="31"/>
      <c r="G21" s="31"/>
      <c r="H21" s="31"/>
      <c r="I21" s="105" t="s">
        <v>27</v>
      </c>
      <c r="J21" s="106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33</v>
      </c>
      <c r="E23" s="31"/>
      <c r="F23" s="31"/>
      <c r="G23" s="31"/>
      <c r="H23" s="31"/>
      <c r="I23" s="105" t="s">
        <v>25</v>
      </c>
      <c r="J23" s="106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tr">
        <f>IF('Rekapitulace stavby'!E20="","",'Rekapitulace stavby'!E20)</f>
        <v>Ing. Jiří Horák - ELPROJEKT</v>
      </c>
      <c r="F24" s="31"/>
      <c r="G24" s="31"/>
      <c r="H24" s="31"/>
      <c r="I24" s="105" t="s">
        <v>27</v>
      </c>
      <c r="J24" s="106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54" t="s">
        <v>1</v>
      </c>
      <c r="F27" s="254"/>
      <c r="G27" s="254"/>
      <c r="H27" s="25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36</v>
      </c>
      <c r="E30" s="31"/>
      <c r="F30" s="31"/>
      <c r="G30" s="31"/>
      <c r="H30" s="31"/>
      <c r="I30" s="31"/>
      <c r="J30" s="113">
        <f>ROUND(J128,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38</v>
      </c>
      <c r="G32" s="31"/>
      <c r="H32" s="31"/>
      <c r="I32" s="114" t="s">
        <v>37</v>
      </c>
      <c r="J32" s="114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40</v>
      </c>
      <c r="E33" s="105" t="s">
        <v>41</v>
      </c>
      <c r="F33" s="116">
        <f>ROUND((SUM(BE128:BE199)),  2)</f>
        <v>0</v>
      </c>
      <c r="G33" s="31"/>
      <c r="H33" s="31"/>
      <c r="I33" s="117">
        <v>0.21</v>
      </c>
      <c r="J33" s="116">
        <f>ROUND(((SUM(BE128:BE199))*I33),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42</v>
      </c>
      <c r="F34" s="116">
        <f>ROUND((SUM(BF128:BF199)),  2)</f>
        <v>0</v>
      </c>
      <c r="G34" s="31"/>
      <c r="H34" s="31"/>
      <c r="I34" s="117">
        <v>0.15</v>
      </c>
      <c r="J34" s="116">
        <f>ROUND(((SUM(BF128:BF199))*I34),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43</v>
      </c>
      <c r="F35" s="116">
        <f>ROUND((SUM(BG128:BG199)),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44</v>
      </c>
      <c r="F36" s="116">
        <f>ROUND((SUM(BH128:BH199)),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45</v>
      </c>
      <c r="F37" s="116">
        <f>ROUND((SUM(BI128:BI199)),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46</v>
      </c>
      <c r="E39" s="120"/>
      <c r="F39" s="120"/>
      <c r="G39" s="121" t="s">
        <v>47</v>
      </c>
      <c r="H39" s="122" t="s">
        <v>48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49</v>
      </c>
      <c r="E50" s="126"/>
      <c r="F50" s="126"/>
      <c r="G50" s="125" t="s">
        <v>50</v>
      </c>
      <c r="H50" s="126"/>
      <c r="I50" s="126"/>
      <c r="J50" s="126"/>
      <c r="K50" s="12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27" t="s">
        <v>51</v>
      </c>
      <c r="E61" s="128"/>
      <c r="F61" s="129" t="s">
        <v>52</v>
      </c>
      <c r="G61" s="127" t="s">
        <v>51</v>
      </c>
      <c r="H61" s="128"/>
      <c r="I61" s="128"/>
      <c r="J61" s="130" t="s">
        <v>52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5" t="s">
        <v>53</v>
      </c>
      <c r="E65" s="131"/>
      <c r="F65" s="131"/>
      <c r="G65" s="125" t="s">
        <v>54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27" t="s">
        <v>51</v>
      </c>
      <c r="E76" s="128"/>
      <c r="F76" s="129" t="s">
        <v>52</v>
      </c>
      <c r="G76" s="127" t="s">
        <v>51</v>
      </c>
      <c r="H76" s="128"/>
      <c r="I76" s="128"/>
      <c r="J76" s="130" t="s">
        <v>52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55" t="str">
        <f>E7</f>
        <v>Stavební úpravy sociálního zázemí  ve 2.a 3. NP stávajícího objektu, Divadelní 8 v Novém Jičíně</v>
      </c>
      <c r="F85" s="256"/>
      <c r="G85" s="256"/>
      <c r="H85" s="25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6" t="str">
        <f>E9</f>
        <v>160118H - Stavební úpravy...</v>
      </c>
      <c r="F87" s="257"/>
      <c r="G87" s="257"/>
      <c r="H87" s="25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13. 5. 2022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Nový Jičín</v>
      </c>
      <c r="G91" s="33"/>
      <c r="H91" s="33"/>
      <c r="I91" s="26" t="s">
        <v>30</v>
      </c>
      <c r="J91" s="29" t="str">
        <f>E21</f>
        <v>Pavel Šupík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Ing. Jiří Horák - ELPROJEKT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92</v>
      </c>
      <c r="D94" s="137"/>
      <c r="E94" s="137"/>
      <c r="F94" s="137"/>
      <c r="G94" s="137"/>
      <c r="H94" s="137"/>
      <c r="I94" s="137"/>
      <c r="J94" s="138" t="s">
        <v>93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39" t="s">
        <v>94</v>
      </c>
      <c r="D96" s="33"/>
      <c r="E96" s="33"/>
      <c r="F96" s="33"/>
      <c r="G96" s="33"/>
      <c r="H96" s="33"/>
      <c r="I96" s="33"/>
      <c r="J96" s="81">
        <f>J128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5" customHeight="1">
      <c r="B97" s="140"/>
      <c r="C97" s="141"/>
      <c r="D97" s="142" t="s">
        <v>96</v>
      </c>
      <c r="E97" s="143"/>
      <c r="F97" s="143"/>
      <c r="G97" s="143"/>
      <c r="H97" s="143"/>
      <c r="I97" s="143"/>
      <c r="J97" s="144">
        <f>J129</f>
        <v>0</v>
      </c>
      <c r="K97" s="141"/>
      <c r="L97" s="145"/>
    </row>
    <row r="98" spans="1:31" s="10" customFormat="1" ht="19.899999999999999" customHeight="1">
      <c r="B98" s="146"/>
      <c r="C98" s="147"/>
      <c r="D98" s="148" t="s">
        <v>97</v>
      </c>
      <c r="E98" s="149"/>
      <c r="F98" s="149"/>
      <c r="G98" s="149"/>
      <c r="H98" s="149"/>
      <c r="I98" s="149"/>
      <c r="J98" s="150">
        <f>J130</f>
        <v>0</v>
      </c>
      <c r="K98" s="147"/>
      <c r="L98" s="151"/>
    </row>
    <row r="99" spans="1:31" s="10" customFormat="1" ht="19.899999999999999" customHeight="1">
      <c r="B99" s="146"/>
      <c r="C99" s="147"/>
      <c r="D99" s="148" t="s">
        <v>98</v>
      </c>
      <c r="E99" s="149"/>
      <c r="F99" s="149"/>
      <c r="G99" s="149"/>
      <c r="H99" s="149"/>
      <c r="I99" s="149"/>
      <c r="J99" s="150">
        <f>J135</f>
        <v>0</v>
      </c>
      <c r="K99" s="147"/>
      <c r="L99" s="151"/>
    </row>
    <row r="100" spans="1:31" s="9" customFormat="1" ht="24.95" customHeight="1">
      <c r="B100" s="140"/>
      <c r="C100" s="141"/>
      <c r="D100" s="142" t="s">
        <v>99</v>
      </c>
      <c r="E100" s="143"/>
      <c r="F100" s="143"/>
      <c r="G100" s="143"/>
      <c r="H100" s="143"/>
      <c r="I100" s="143"/>
      <c r="J100" s="144">
        <f>J140</f>
        <v>0</v>
      </c>
      <c r="K100" s="141"/>
      <c r="L100" s="145"/>
    </row>
    <row r="101" spans="1:31" s="10" customFormat="1" ht="19.899999999999999" customHeight="1">
      <c r="B101" s="146"/>
      <c r="C101" s="147"/>
      <c r="D101" s="148" t="s">
        <v>100</v>
      </c>
      <c r="E101" s="149"/>
      <c r="F101" s="149"/>
      <c r="G101" s="149"/>
      <c r="H101" s="149"/>
      <c r="I101" s="149"/>
      <c r="J101" s="150">
        <f>J141</f>
        <v>0</v>
      </c>
      <c r="K101" s="147"/>
      <c r="L101" s="151"/>
    </row>
    <row r="102" spans="1:31" s="9" customFormat="1" ht="24.95" customHeight="1">
      <c r="B102" s="140"/>
      <c r="C102" s="141"/>
      <c r="D102" s="142" t="s">
        <v>101</v>
      </c>
      <c r="E102" s="143"/>
      <c r="F102" s="143"/>
      <c r="G102" s="143"/>
      <c r="H102" s="143"/>
      <c r="I102" s="143"/>
      <c r="J102" s="144">
        <f>J180</f>
        <v>0</v>
      </c>
      <c r="K102" s="141"/>
      <c r="L102" s="145"/>
    </row>
    <row r="103" spans="1:31" s="10" customFormat="1" ht="19.899999999999999" customHeight="1">
      <c r="B103" s="146"/>
      <c r="C103" s="147"/>
      <c r="D103" s="148" t="s">
        <v>102</v>
      </c>
      <c r="E103" s="149"/>
      <c r="F103" s="149"/>
      <c r="G103" s="149"/>
      <c r="H103" s="149"/>
      <c r="I103" s="149"/>
      <c r="J103" s="150">
        <f>J181</f>
        <v>0</v>
      </c>
      <c r="K103" s="147"/>
      <c r="L103" s="151"/>
    </row>
    <row r="104" spans="1:31" s="9" customFormat="1" ht="24.95" customHeight="1">
      <c r="B104" s="140"/>
      <c r="C104" s="141"/>
      <c r="D104" s="142" t="s">
        <v>103</v>
      </c>
      <c r="E104" s="143"/>
      <c r="F104" s="143"/>
      <c r="G104" s="143"/>
      <c r="H104" s="143"/>
      <c r="I104" s="143"/>
      <c r="J104" s="144">
        <f>J184</f>
        <v>0</v>
      </c>
      <c r="K104" s="141"/>
      <c r="L104" s="145"/>
    </row>
    <row r="105" spans="1:31" s="9" customFormat="1" ht="24.95" customHeight="1">
      <c r="B105" s="140"/>
      <c r="C105" s="141"/>
      <c r="D105" s="142" t="s">
        <v>104</v>
      </c>
      <c r="E105" s="143"/>
      <c r="F105" s="143"/>
      <c r="G105" s="143"/>
      <c r="H105" s="143"/>
      <c r="I105" s="143"/>
      <c r="J105" s="144">
        <f>J193</f>
        <v>0</v>
      </c>
      <c r="K105" s="141"/>
      <c r="L105" s="145"/>
    </row>
    <row r="106" spans="1:31" s="10" customFormat="1" ht="19.899999999999999" customHeight="1">
      <c r="B106" s="146"/>
      <c r="C106" s="147"/>
      <c r="D106" s="148" t="s">
        <v>105</v>
      </c>
      <c r="E106" s="149"/>
      <c r="F106" s="149"/>
      <c r="G106" s="149"/>
      <c r="H106" s="149"/>
      <c r="I106" s="149"/>
      <c r="J106" s="150">
        <f>J194</f>
        <v>0</v>
      </c>
      <c r="K106" s="147"/>
      <c r="L106" s="151"/>
    </row>
    <row r="107" spans="1:31" s="10" customFormat="1" ht="19.899999999999999" customHeight="1">
      <c r="B107" s="146"/>
      <c r="C107" s="147"/>
      <c r="D107" s="148" t="s">
        <v>106</v>
      </c>
      <c r="E107" s="149"/>
      <c r="F107" s="149"/>
      <c r="G107" s="149"/>
      <c r="H107" s="149"/>
      <c r="I107" s="149"/>
      <c r="J107" s="150">
        <f>J196</f>
        <v>0</v>
      </c>
      <c r="K107" s="147"/>
      <c r="L107" s="151"/>
    </row>
    <row r="108" spans="1:31" s="10" customFormat="1" ht="19.899999999999999" customHeight="1">
      <c r="B108" s="146"/>
      <c r="C108" s="147"/>
      <c r="D108" s="148" t="s">
        <v>107</v>
      </c>
      <c r="E108" s="149"/>
      <c r="F108" s="149"/>
      <c r="G108" s="149"/>
      <c r="H108" s="149"/>
      <c r="I108" s="149"/>
      <c r="J108" s="150">
        <f>J198</f>
        <v>0</v>
      </c>
      <c r="K108" s="147"/>
      <c r="L108" s="151"/>
    </row>
    <row r="109" spans="1:31" s="2" customFormat="1" ht="21.7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108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26.25" customHeight="1">
      <c r="A118" s="31"/>
      <c r="B118" s="32"/>
      <c r="C118" s="33"/>
      <c r="D118" s="33"/>
      <c r="E118" s="255" t="str">
        <f>E7</f>
        <v>Stavební úpravy sociálního zázemí  ve 2.a 3. NP stávajícího objektu, Divadelní 8 v Novém Jičíně</v>
      </c>
      <c r="F118" s="256"/>
      <c r="G118" s="256"/>
      <c r="H118" s="256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88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26" t="str">
        <f>E9</f>
        <v>160118H - Stavební úpravy...</v>
      </c>
      <c r="F120" s="257"/>
      <c r="G120" s="257"/>
      <c r="H120" s="257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20</v>
      </c>
      <c r="D122" s="33"/>
      <c r="E122" s="33"/>
      <c r="F122" s="24" t="str">
        <f>F12</f>
        <v xml:space="preserve"> </v>
      </c>
      <c r="G122" s="33"/>
      <c r="H122" s="33"/>
      <c r="I122" s="26" t="s">
        <v>22</v>
      </c>
      <c r="J122" s="63" t="str">
        <f>IF(J12="","",J12)</f>
        <v>13. 5. 2022</v>
      </c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24</v>
      </c>
      <c r="D124" s="33"/>
      <c r="E124" s="33"/>
      <c r="F124" s="24" t="str">
        <f>E15</f>
        <v>Město Nový Jičín</v>
      </c>
      <c r="G124" s="33"/>
      <c r="H124" s="33"/>
      <c r="I124" s="26" t="s">
        <v>30</v>
      </c>
      <c r="J124" s="29" t="str">
        <f>E21</f>
        <v>Pavel Šupík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25.7" customHeight="1">
      <c r="A125" s="31"/>
      <c r="B125" s="32"/>
      <c r="C125" s="26" t="s">
        <v>28</v>
      </c>
      <c r="D125" s="33"/>
      <c r="E125" s="33"/>
      <c r="F125" s="24" t="str">
        <f>IF(E18="","",E18)</f>
        <v>Vyplň údaj</v>
      </c>
      <c r="G125" s="33"/>
      <c r="H125" s="33"/>
      <c r="I125" s="26" t="s">
        <v>33</v>
      </c>
      <c r="J125" s="29" t="str">
        <f>E24</f>
        <v>Ing. Jiří Horák - ELPROJEKT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52"/>
      <c r="B127" s="153"/>
      <c r="C127" s="154" t="s">
        <v>109</v>
      </c>
      <c r="D127" s="155" t="s">
        <v>61</v>
      </c>
      <c r="E127" s="155" t="s">
        <v>57</v>
      </c>
      <c r="F127" s="155" t="s">
        <v>58</v>
      </c>
      <c r="G127" s="155" t="s">
        <v>110</v>
      </c>
      <c r="H127" s="155" t="s">
        <v>111</v>
      </c>
      <c r="I127" s="155" t="s">
        <v>112</v>
      </c>
      <c r="J127" s="155" t="s">
        <v>93</v>
      </c>
      <c r="K127" s="156" t="s">
        <v>113</v>
      </c>
      <c r="L127" s="157"/>
      <c r="M127" s="72" t="s">
        <v>1</v>
      </c>
      <c r="N127" s="73" t="s">
        <v>40</v>
      </c>
      <c r="O127" s="73" t="s">
        <v>114</v>
      </c>
      <c r="P127" s="73" t="s">
        <v>115</v>
      </c>
      <c r="Q127" s="73" t="s">
        <v>116</v>
      </c>
      <c r="R127" s="73" t="s">
        <v>117</v>
      </c>
      <c r="S127" s="73" t="s">
        <v>118</v>
      </c>
      <c r="T127" s="74" t="s">
        <v>119</v>
      </c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</row>
    <row r="128" spans="1:63" s="2" customFormat="1" ht="22.9" customHeight="1">
      <c r="A128" s="31"/>
      <c r="B128" s="32"/>
      <c r="C128" s="79" t="s">
        <v>120</v>
      </c>
      <c r="D128" s="33"/>
      <c r="E128" s="33"/>
      <c r="F128" s="33"/>
      <c r="G128" s="33"/>
      <c r="H128" s="33"/>
      <c r="I128" s="33"/>
      <c r="J128" s="158">
        <f>BK128</f>
        <v>0</v>
      </c>
      <c r="K128" s="33"/>
      <c r="L128" s="36"/>
      <c r="M128" s="75"/>
      <c r="N128" s="159"/>
      <c r="O128" s="76"/>
      <c r="P128" s="160">
        <f>P129+P140+P180+P184+P193</f>
        <v>0</v>
      </c>
      <c r="Q128" s="76"/>
      <c r="R128" s="160">
        <f>R129+R140+R180+R184+R193</f>
        <v>9.7820000000000004E-2</v>
      </c>
      <c r="S128" s="76"/>
      <c r="T128" s="161">
        <f>T129+T140+T180+T184+T193</f>
        <v>0.7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75</v>
      </c>
      <c r="AU128" s="14" t="s">
        <v>95</v>
      </c>
      <c r="BK128" s="162">
        <f>BK129+BK140+BK180+BK184+BK193</f>
        <v>0</v>
      </c>
    </row>
    <row r="129" spans="1:65" s="12" customFormat="1" ht="25.9" customHeight="1">
      <c r="B129" s="163"/>
      <c r="C129" s="164"/>
      <c r="D129" s="165" t="s">
        <v>75</v>
      </c>
      <c r="E129" s="166" t="s">
        <v>121</v>
      </c>
      <c r="F129" s="166" t="s">
        <v>122</v>
      </c>
      <c r="G129" s="164"/>
      <c r="H129" s="164"/>
      <c r="I129" s="167"/>
      <c r="J129" s="168">
        <f>BK129</f>
        <v>0</v>
      </c>
      <c r="K129" s="164"/>
      <c r="L129" s="169"/>
      <c r="M129" s="170"/>
      <c r="N129" s="171"/>
      <c r="O129" s="171"/>
      <c r="P129" s="172">
        <f>P130+P135</f>
        <v>0</v>
      </c>
      <c r="Q129" s="171"/>
      <c r="R129" s="172">
        <f>R130+R135</f>
        <v>0</v>
      </c>
      <c r="S129" s="171"/>
      <c r="T129" s="173">
        <f>T130+T135</f>
        <v>0.7</v>
      </c>
      <c r="AR129" s="174" t="s">
        <v>84</v>
      </c>
      <c r="AT129" s="175" t="s">
        <v>75</v>
      </c>
      <c r="AU129" s="175" t="s">
        <v>76</v>
      </c>
      <c r="AY129" s="174" t="s">
        <v>123</v>
      </c>
      <c r="BK129" s="176">
        <f>BK130+BK135</f>
        <v>0</v>
      </c>
    </row>
    <row r="130" spans="1:65" s="12" customFormat="1" ht="22.9" customHeight="1">
      <c r="B130" s="163"/>
      <c r="C130" s="164"/>
      <c r="D130" s="165" t="s">
        <v>75</v>
      </c>
      <c r="E130" s="177" t="s">
        <v>124</v>
      </c>
      <c r="F130" s="177" t="s">
        <v>125</v>
      </c>
      <c r="G130" s="164"/>
      <c r="H130" s="164"/>
      <c r="I130" s="167"/>
      <c r="J130" s="178">
        <f>BK130</f>
        <v>0</v>
      </c>
      <c r="K130" s="164"/>
      <c r="L130" s="169"/>
      <c r="M130" s="170"/>
      <c r="N130" s="171"/>
      <c r="O130" s="171"/>
      <c r="P130" s="172">
        <f>SUM(P131:P134)</f>
        <v>0</v>
      </c>
      <c r="Q130" s="171"/>
      <c r="R130" s="172">
        <f>SUM(R131:R134)</f>
        <v>0</v>
      </c>
      <c r="S130" s="171"/>
      <c r="T130" s="173">
        <f>SUM(T131:T134)</f>
        <v>0.7</v>
      </c>
      <c r="AR130" s="174" t="s">
        <v>84</v>
      </c>
      <c r="AT130" s="175" t="s">
        <v>75</v>
      </c>
      <c r="AU130" s="175" t="s">
        <v>84</v>
      </c>
      <c r="AY130" s="174" t="s">
        <v>123</v>
      </c>
      <c r="BK130" s="176">
        <f>SUM(BK131:BK134)</f>
        <v>0</v>
      </c>
    </row>
    <row r="131" spans="1:65" s="2" customFormat="1" ht="24.2" customHeight="1">
      <c r="A131" s="31"/>
      <c r="B131" s="32"/>
      <c r="C131" s="179" t="s">
        <v>126</v>
      </c>
      <c r="D131" s="179" t="s">
        <v>127</v>
      </c>
      <c r="E131" s="180" t="s">
        <v>128</v>
      </c>
      <c r="F131" s="181" t="s">
        <v>129</v>
      </c>
      <c r="G131" s="182" t="s">
        <v>130</v>
      </c>
      <c r="H131" s="183">
        <v>71</v>
      </c>
      <c r="I131" s="184"/>
      <c r="J131" s="185">
        <f>ROUND(I131*H131,2)</f>
        <v>0</v>
      </c>
      <c r="K131" s="181" t="s">
        <v>131</v>
      </c>
      <c r="L131" s="36"/>
      <c r="M131" s="186" t="s">
        <v>1</v>
      </c>
      <c r="N131" s="187" t="s">
        <v>41</v>
      </c>
      <c r="O131" s="68"/>
      <c r="P131" s="188">
        <f>O131*H131</f>
        <v>0</v>
      </c>
      <c r="Q131" s="188">
        <v>0</v>
      </c>
      <c r="R131" s="188">
        <f>Q131*H131</f>
        <v>0</v>
      </c>
      <c r="S131" s="188">
        <v>1E-3</v>
      </c>
      <c r="T131" s="189">
        <f>S131*H131</f>
        <v>7.1000000000000008E-2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132</v>
      </c>
      <c r="AT131" s="190" t="s">
        <v>127</v>
      </c>
      <c r="AU131" s="190" t="s">
        <v>86</v>
      </c>
      <c r="AY131" s="14" t="s">
        <v>123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4" t="s">
        <v>84</v>
      </c>
      <c r="BK131" s="191">
        <f>ROUND(I131*H131,2)</f>
        <v>0</v>
      </c>
      <c r="BL131" s="14" t="s">
        <v>132</v>
      </c>
      <c r="BM131" s="190" t="s">
        <v>86</v>
      </c>
    </row>
    <row r="132" spans="1:65" s="2" customFormat="1" ht="24.2" customHeight="1">
      <c r="A132" s="31"/>
      <c r="B132" s="32"/>
      <c r="C132" s="179" t="s">
        <v>133</v>
      </c>
      <c r="D132" s="179" t="s">
        <v>127</v>
      </c>
      <c r="E132" s="180" t="s">
        <v>134</v>
      </c>
      <c r="F132" s="181" t="s">
        <v>135</v>
      </c>
      <c r="G132" s="182" t="s">
        <v>136</v>
      </c>
      <c r="H132" s="183">
        <v>131</v>
      </c>
      <c r="I132" s="184"/>
      <c r="J132" s="185">
        <f>ROUND(I132*H132,2)</f>
        <v>0</v>
      </c>
      <c r="K132" s="181" t="s">
        <v>131</v>
      </c>
      <c r="L132" s="36"/>
      <c r="M132" s="186" t="s">
        <v>1</v>
      </c>
      <c r="N132" s="187" t="s">
        <v>41</v>
      </c>
      <c r="O132" s="68"/>
      <c r="P132" s="188">
        <f>O132*H132</f>
        <v>0</v>
      </c>
      <c r="Q132" s="188">
        <v>0</v>
      </c>
      <c r="R132" s="188">
        <f>Q132*H132</f>
        <v>0</v>
      </c>
      <c r="S132" s="188">
        <v>2E-3</v>
      </c>
      <c r="T132" s="189">
        <f>S132*H132</f>
        <v>0.26200000000000001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132</v>
      </c>
      <c r="AT132" s="190" t="s">
        <v>127</v>
      </c>
      <c r="AU132" s="190" t="s">
        <v>86</v>
      </c>
      <c r="AY132" s="14" t="s">
        <v>123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4" t="s">
        <v>84</v>
      </c>
      <c r="BK132" s="191">
        <f>ROUND(I132*H132,2)</f>
        <v>0</v>
      </c>
      <c r="BL132" s="14" t="s">
        <v>132</v>
      </c>
      <c r="BM132" s="190" t="s">
        <v>132</v>
      </c>
    </row>
    <row r="133" spans="1:65" s="2" customFormat="1" ht="24.2" customHeight="1">
      <c r="A133" s="31"/>
      <c r="B133" s="32"/>
      <c r="C133" s="179" t="s">
        <v>137</v>
      </c>
      <c r="D133" s="179" t="s">
        <v>127</v>
      </c>
      <c r="E133" s="180" t="s">
        <v>138</v>
      </c>
      <c r="F133" s="181" t="s">
        <v>139</v>
      </c>
      <c r="G133" s="182" t="s">
        <v>136</v>
      </c>
      <c r="H133" s="183">
        <v>61</v>
      </c>
      <c r="I133" s="184"/>
      <c r="J133" s="185">
        <f>ROUND(I133*H133,2)</f>
        <v>0</v>
      </c>
      <c r="K133" s="181" t="s">
        <v>131</v>
      </c>
      <c r="L133" s="36"/>
      <c r="M133" s="186" t="s">
        <v>1</v>
      </c>
      <c r="N133" s="187" t="s">
        <v>41</v>
      </c>
      <c r="O133" s="68"/>
      <c r="P133" s="188">
        <f>O133*H133</f>
        <v>0</v>
      </c>
      <c r="Q133" s="188">
        <v>0</v>
      </c>
      <c r="R133" s="188">
        <f>Q133*H133</f>
        <v>0</v>
      </c>
      <c r="S133" s="188">
        <v>5.0000000000000001E-3</v>
      </c>
      <c r="T133" s="189">
        <f>S133*H133</f>
        <v>0.30499999999999999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132</v>
      </c>
      <c r="AT133" s="190" t="s">
        <v>127</v>
      </c>
      <c r="AU133" s="190" t="s">
        <v>86</v>
      </c>
      <c r="AY133" s="14" t="s">
        <v>123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4" t="s">
        <v>84</v>
      </c>
      <c r="BK133" s="191">
        <f>ROUND(I133*H133,2)</f>
        <v>0</v>
      </c>
      <c r="BL133" s="14" t="s">
        <v>132</v>
      </c>
      <c r="BM133" s="190" t="s">
        <v>140</v>
      </c>
    </row>
    <row r="134" spans="1:65" s="2" customFormat="1" ht="24.2" customHeight="1">
      <c r="A134" s="31"/>
      <c r="B134" s="32"/>
      <c r="C134" s="179" t="s">
        <v>141</v>
      </c>
      <c r="D134" s="179" t="s">
        <v>127</v>
      </c>
      <c r="E134" s="180" t="s">
        <v>142</v>
      </c>
      <c r="F134" s="181" t="s">
        <v>143</v>
      </c>
      <c r="G134" s="182" t="s">
        <v>130</v>
      </c>
      <c r="H134" s="183">
        <v>2</v>
      </c>
      <c r="I134" s="184"/>
      <c r="J134" s="185">
        <f>ROUND(I134*H134,2)</f>
        <v>0</v>
      </c>
      <c r="K134" s="181" t="s">
        <v>131</v>
      </c>
      <c r="L134" s="36"/>
      <c r="M134" s="186" t="s">
        <v>1</v>
      </c>
      <c r="N134" s="187" t="s">
        <v>41</v>
      </c>
      <c r="O134" s="68"/>
      <c r="P134" s="188">
        <f>O134*H134</f>
        <v>0</v>
      </c>
      <c r="Q134" s="188">
        <v>0</v>
      </c>
      <c r="R134" s="188">
        <f>Q134*H134</f>
        <v>0</v>
      </c>
      <c r="S134" s="188">
        <v>3.1E-2</v>
      </c>
      <c r="T134" s="189">
        <f>S134*H134</f>
        <v>6.2E-2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132</v>
      </c>
      <c r="AT134" s="190" t="s">
        <v>127</v>
      </c>
      <c r="AU134" s="190" t="s">
        <v>86</v>
      </c>
      <c r="AY134" s="14" t="s">
        <v>123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4" t="s">
        <v>84</v>
      </c>
      <c r="BK134" s="191">
        <f>ROUND(I134*H134,2)</f>
        <v>0</v>
      </c>
      <c r="BL134" s="14" t="s">
        <v>132</v>
      </c>
      <c r="BM134" s="190" t="s">
        <v>144</v>
      </c>
    </row>
    <row r="135" spans="1:65" s="12" customFormat="1" ht="22.9" customHeight="1">
      <c r="B135" s="163"/>
      <c r="C135" s="164"/>
      <c r="D135" s="165" t="s">
        <v>75</v>
      </c>
      <c r="E135" s="177" t="s">
        <v>145</v>
      </c>
      <c r="F135" s="177" t="s">
        <v>146</v>
      </c>
      <c r="G135" s="164"/>
      <c r="H135" s="164"/>
      <c r="I135" s="167"/>
      <c r="J135" s="178">
        <f>BK135</f>
        <v>0</v>
      </c>
      <c r="K135" s="164"/>
      <c r="L135" s="169"/>
      <c r="M135" s="170"/>
      <c r="N135" s="171"/>
      <c r="O135" s="171"/>
      <c r="P135" s="172">
        <f>SUM(P136:P139)</f>
        <v>0</v>
      </c>
      <c r="Q135" s="171"/>
      <c r="R135" s="172">
        <f>SUM(R136:R139)</f>
        <v>0</v>
      </c>
      <c r="S135" s="171"/>
      <c r="T135" s="173">
        <f>SUM(T136:T139)</f>
        <v>0</v>
      </c>
      <c r="AR135" s="174" t="s">
        <v>84</v>
      </c>
      <c r="AT135" s="175" t="s">
        <v>75</v>
      </c>
      <c r="AU135" s="175" t="s">
        <v>84</v>
      </c>
      <c r="AY135" s="174" t="s">
        <v>123</v>
      </c>
      <c r="BK135" s="176">
        <f>SUM(BK136:BK139)</f>
        <v>0</v>
      </c>
    </row>
    <row r="136" spans="1:65" s="2" customFormat="1" ht="24.2" customHeight="1">
      <c r="A136" s="31"/>
      <c r="B136" s="32"/>
      <c r="C136" s="179" t="s">
        <v>147</v>
      </c>
      <c r="D136" s="179" t="s">
        <v>127</v>
      </c>
      <c r="E136" s="180" t="s">
        <v>148</v>
      </c>
      <c r="F136" s="181" t="s">
        <v>149</v>
      </c>
      <c r="G136" s="182" t="s">
        <v>150</v>
      </c>
      <c r="H136" s="183">
        <v>0.7</v>
      </c>
      <c r="I136" s="184"/>
      <c r="J136" s="185">
        <f>ROUND(I136*H136,2)</f>
        <v>0</v>
      </c>
      <c r="K136" s="181" t="s">
        <v>131</v>
      </c>
      <c r="L136" s="36"/>
      <c r="M136" s="186" t="s">
        <v>1</v>
      </c>
      <c r="N136" s="187" t="s">
        <v>41</v>
      </c>
      <c r="O136" s="68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132</v>
      </c>
      <c r="AT136" s="190" t="s">
        <v>127</v>
      </c>
      <c r="AU136" s="190" t="s">
        <v>86</v>
      </c>
      <c r="AY136" s="14" t="s">
        <v>123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4" t="s">
        <v>84</v>
      </c>
      <c r="BK136" s="191">
        <f>ROUND(I136*H136,2)</f>
        <v>0</v>
      </c>
      <c r="BL136" s="14" t="s">
        <v>132</v>
      </c>
      <c r="BM136" s="190" t="s">
        <v>151</v>
      </c>
    </row>
    <row r="137" spans="1:65" s="2" customFormat="1" ht="24.2" customHeight="1">
      <c r="A137" s="31"/>
      <c r="B137" s="32"/>
      <c r="C137" s="179" t="s">
        <v>152</v>
      </c>
      <c r="D137" s="179" t="s">
        <v>127</v>
      </c>
      <c r="E137" s="180" t="s">
        <v>153</v>
      </c>
      <c r="F137" s="181" t="s">
        <v>154</v>
      </c>
      <c r="G137" s="182" t="s">
        <v>150</v>
      </c>
      <c r="H137" s="183">
        <v>0.7</v>
      </c>
      <c r="I137" s="184"/>
      <c r="J137" s="185">
        <f>ROUND(I137*H137,2)</f>
        <v>0</v>
      </c>
      <c r="K137" s="181" t="s">
        <v>131</v>
      </c>
      <c r="L137" s="36"/>
      <c r="M137" s="186" t="s">
        <v>1</v>
      </c>
      <c r="N137" s="187" t="s">
        <v>41</v>
      </c>
      <c r="O137" s="68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132</v>
      </c>
      <c r="AT137" s="190" t="s">
        <v>127</v>
      </c>
      <c r="AU137" s="190" t="s">
        <v>86</v>
      </c>
      <c r="AY137" s="14" t="s">
        <v>123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4" t="s">
        <v>84</v>
      </c>
      <c r="BK137" s="191">
        <f>ROUND(I137*H137,2)</f>
        <v>0</v>
      </c>
      <c r="BL137" s="14" t="s">
        <v>132</v>
      </c>
      <c r="BM137" s="190" t="s">
        <v>155</v>
      </c>
    </row>
    <row r="138" spans="1:65" s="2" customFormat="1" ht="24.2" customHeight="1">
      <c r="A138" s="31"/>
      <c r="B138" s="32"/>
      <c r="C138" s="179" t="s">
        <v>156</v>
      </c>
      <c r="D138" s="179" t="s">
        <v>127</v>
      </c>
      <c r="E138" s="180" t="s">
        <v>157</v>
      </c>
      <c r="F138" s="181" t="s">
        <v>158</v>
      </c>
      <c r="G138" s="182" t="s">
        <v>150</v>
      </c>
      <c r="H138" s="183">
        <v>0.7</v>
      </c>
      <c r="I138" s="184"/>
      <c r="J138" s="185">
        <f>ROUND(I138*H138,2)</f>
        <v>0</v>
      </c>
      <c r="K138" s="181" t="s">
        <v>131</v>
      </c>
      <c r="L138" s="36"/>
      <c r="M138" s="186" t="s">
        <v>1</v>
      </c>
      <c r="N138" s="187" t="s">
        <v>41</v>
      </c>
      <c r="O138" s="68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132</v>
      </c>
      <c r="AT138" s="190" t="s">
        <v>127</v>
      </c>
      <c r="AU138" s="190" t="s">
        <v>86</v>
      </c>
      <c r="AY138" s="14" t="s">
        <v>123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4" t="s">
        <v>84</v>
      </c>
      <c r="BK138" s="191">
        <f>ROUND(I138*H138,2)</f>
        <v>0</v>
      </c>
      <c r="BL138" s="14" t="s">
        <v>132</v>
      </c>
      <c r="BM138" s="190" t="s">
        <v>159</v>
      </c>
    </row>
    <row r="139" spans="1:65" s="2" customFormat="1" ht="33" customHeight="1">
      <c r="A139" s="31"/>
      <c r="B139" s="32"/>
      <c r="C139" s="179" t="s">
        <v>160</v>
      </c>
      <c r="D139" s="179" t="s">
        <v>127</v>
      </c>
      <c r="E139" s="180" t="s">
        <v>161</v>
      </c>
      <c r="F139" s="181" t="s">
        <v>162</v>
      </c>
      <c r="G139" s="182" t="s">
        <v>150</v>
      </c>
      <c r="H139" s="183">
        <v>0.53100000000000003</v>
      </c>
      <c r="I139" s="184"/>
      <c r="J139" s="185">
        <f>ROUND(I139*H139,2)</f>
        <v>0</v>
      </c>
      <c r="K139" s="181" t="s">
        <v>131</v>
      </c>
      <c r="L139" s="36"/>
      <c r="M139" s="186" t="s">
        <v>1</v>
      </c>
      <c r="N139" s="187" t="s">
        <v>41</v>
      </c>
      <c r="O139" s="68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132</v>
      </c>
      <c r="AT139" s="190" t="s">
        <v>127</v>
      </c>
      <c r="AU139" s="190" t="s">
        <v>86</v>
      </c>
      <c r="AY139" s="14" t="s">
        <v>123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4" t="s">
        <v>84</v>
      </c>
      <c r="BK139" s="191">
        <f>ROUND(I139*H139,2)</f>
        <v>0</v>
      </c>
      <c r="BL139" s="14" t="s">
        <v>132</v>
      </c>
      <c r="BM139" s="190" t="s">
        <v>163</v>
      </c>
    </row>
    <row r="140" spans="1:65" s="12" customFormat="1" ht="25.9" customHeight="1">
      <c r="B140" s="163"/>
      <c r="C140" s="164"/>
      <c r="D140" s="165" t="s">
        <v>75</v>
      </c>
      <c r="E140" s="166" t="s">
        <v>164</v>
      </c>
      <c r="F140" s="166" t="s">
        <v>165</v>
      </c>
      <c r="G140" s="164"/>
      <c r="H140" s="164"/>
      <c r="I140" s="167"/>
      <c r="J140" s="168">
        <f>BK140</f>
        <v>0</v>
      </c>
      <c r="K140" s="164"/>
      <c r="L140" s="169"/>
      <c r="M140" s="170"/>
      <c r="N140" s="171"/>
      <c r="O140" s="171"/>
      <c r="P140" s="172">
        <f>P141</f>
        <v>0</v>
      </c>
      <c r="Q140" s="171"/>
      <c r="R140" s="172">
        <f>R141</f>
        <v>9.7820000000000004E-2</v>
      </c>
      <c r="S140" s="171"/>
      <c r="T140" s="173">
        <f>T141</f>
        <v>0</v>
      </c>
      <c r="AR140" s="174" t="s">
        <v>86</v>
      </c>
      <c r="AT140" s="175" t="s">
        <v>75</v>
      </c>
      <c r="AU140" s="175" t="s">
        <v>76</v>
      </c>
      <c r="AY140" s="174" t="s">
        <v>123</v>
      </c>
      <c r="BK140" s="176">
        <f>BK141</f>
        <v>0</v>
      </c>
    </row>
    <row r="141" spans="1:65" s="12" customFormat="1" ht="22.9" customHeight="1">
      <c r="B141" s="163"/>
      <c r="C141" s="164"/>
      <c r="D141" s="165" t="s">
        <v>75</v>
      </c>
      <c r="E141" s="177" t="s">
        <v>166</v>
      </c>
      <c r="F141" s="177" t="s">
        <v>167</v>
      </c>
      <c r="G141" s="164"/>
      <c r="H141" s="164"/>
      <c r="I141" s="167"/>
      <c r="J141" s="178">
        <f>BK141</f>
        <v>0</v>
      </c>
      <c r="K141" s="164"/>
      <c r="L141" s="169"/>
      <c r="M141" s="170"/>
      <c r="N141" s="171"/>
      <c r="O141" s="171"/>
      <c r="P141" s="172">
        <f>SUM(P142:P179)</f>
        <v>0</v>
      </c>
      <c r="Q141" s="171"/>
      <c r="R141" s="172">
        <f>SUM(R142:R179)</f>
        <v>9.7820000000000004E-2</v>
      </c>
      <c r="S141" s="171"/>
      <c r="T141" s="173">
        <f>SUM(T142:T179)</f>
        <v>0</v>
      </c>
      <c r="AR141" s="174" t="s">
        <v>86</v>
      </c>
      <c r="AT141" s="175" t="s">
        <v>75</v>
      </c>
      <c r="AU141" s="175" t="s">
        <v>84</v>
      </c>
      <c r="AY141" s="174" t="s">
        <v>123</v>
      </c>
      <c r="BK141" s="176">
        <f>SUM(BK142:BK179)</f>
        <v>0</v>
      </c>
    </row>
    <row r="142" spans="1:65" s="2" customFormat="1" ht="24.2" customHeight="1">
      <c r="A142" s="31"/>
      <c r="B142" s="32"/>
      <c r="C142" s="179" t="s">
        <v>168</v>
      </c>
      <c r="D142" s="179" t="s">
        <v>127</v>
      </c>
      <c r="E142" s="180" t="s">
        <v>169</v>
      </c>
      <c r="F142" s="181" t="s">
        <v>170</v>
      </c>
      <c r="G142" s="182" t="s">
        <v>136</v>
      </c>
      <c r="H142" s="183">
        <v>110</v>
      </c>
      <c r="I142" s="184"/>
      <c r="J142" s="185">
        <f t="shared" ref="J142:J179" si="0">ROUND(I142*H142,2)</f>
        <v>0</v>
      </c>
      <c r="K142" s="181" t="s">
        <v>131</v>
      </c>
      <c r="L142" s="36"/>
      <c r="M142" s="186" t="s">
        <v>1</v>
      </c>
      <c r="N142" s="187" t="s">
        <v>41</v>
      </c>
      <c r="O142" s="68"/>
      <c r="P142" s="188">
        <f t="shared" ref="P142:P179" si="1">O142*H142</f>
        <v>0</v>
      </c>
      <c r="Q142" s="188">
        <v>0</v>
      </c>
      <c r="R142" s="188">
        <f t="shared" ref="R142:R179" si="2">Q142*H142</f>
        <v>0</v>
      </c>
      <c r="S142" s="188">
        <v>0</v>
      </c>
      <c r="T142" s="189">
        <f t="shared" ref="T142:T179" si="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171</v>
      </c>
      <c r="AT142" s="190" t="s">
        <v>127</v>
      </c>
      <c r="AU142" s="190" t="s">
        <v>86</v>
      </c>
      <c r="AY142" s="14" t="s">
        <v>123</v>
      </c>
      <c r="BE142" s="191">
        <f t="shared" ref="BE142:BE179" si="4">IF(N142="základní",J142,0)</f>
        <v>0</v>
      </c>
      <c r="BF142" s="191">
        <f t="shared" ref="BF142:BF179" si="5">IF(N142="snížená",J142,0)</f>
        <v>0</v>
      </c>
      <c r="BG142" s="191">
        <f t="shared" ref="BG142:BG179" si="6">IF(N142="zákl. přenesená",J142,0)</f>
        <v>0</v>
      </c>
      <c r="BH142" s="191">
        <f t="shared" ref="BH142:BH179" si="7">IF(N142="sníž. přenesená",J142,0)</f>
        <v>0</v>
      </c>
      <c r="BI142" s="191">
        <f t="shared" ref="BI142:BI179" si="8">IF(N142="nulová",J142,0)</f>
        <v>0</v>
      </c>
      <c r="BJ142" s="14" t="s">
        <v>84</v>
      </c>
      <c r="BK142" s="191">
        <f t="shared" ref="BK142:BK179" si="9">ROUND(I142*H142,2)</f>
        <v>0</v>
      </c>
      <c r="BL142" s="14" t="s">
        <v>171</v>
      </c>
      <c r="BM142" s="190" t="s">
        <v>172</v>
      </c>
    </row>
    <row r="143" spans="1:65" s="2" customFormat="1" ht="16.5" customHeight="1">
      <c r="A143" s="31"/>
      <c r="B143" s="32"/>
      <c r="C143" s="192" t="s">
        <v>173</v>
      </c>
      <c r="D143" s="192" t="s">
        <v>174</v>
      </c>
      <c r="E143" s="193" t="s">
        <v>175</v>
      </c>
      <c r="F143" s="194" t="s">
        <v>176</v>
      </c>
      <c r="G143" s="195" t="s">
        <v>136</v>
      </c>
      <c r="H143" s="196">
        <v>110</v>
      </c>
      <c r="I143" s="197"/>
      <c r="J143" s="198">
        <f t="shared" si="0"/>
        <v>0</v>
      </c>
      <c r="K143" s="194" t="s">
        <v>131</v>
      </c>
      <c r="L143" s="199"/>
      <c r="M143" s="200" t="s">
        <v>1</v>
      </c>
      <c r="N143" s="201" t="s">
        <v>41</v>
      </c>
      <c r="O143" s="68"/>
      <c r="P143" s="188">
        <f t="shared" si="1"/>
        <v>0</v>
      </c>
      <c r="Q143" s="188">
        <v>3.8999999999999999E-4</v>
      </c>
      <c r="R143" s="188">
        <f t="shared" si="2"/>
        <v>4.2900000000000001E-2</v>
      </c>
      <c r="S143" s="188">
        <v>0</v>
      </c>
      <c r="T143" s="18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177</v>
      </c>
      <c r="AT143" s="190" t="s">
        <v>174</v>
      </c>
      <c r="AU143" s="190" t="s">
        <v>86</v>
      </c>
      <c r="AY143" s="14" t="s">
        <v>123</v>
      </c>
      <c r="BE143" s="191">
        <f t="shared" si="4"/>
        <v>0</v>
      </c>
      <c r="BF143" s="191">
        <f t="shared" si="5"/>
        <v>0</v>
      </c>
      <c r="BG143" s="191">
        <f t="shared" si="6"/>
        <v>0</v>
      </c>
      <c r="BH143" s="191">
        <f t="shared" si="7"/>
        <v>0</v>
      </c>
      <c r="BI143" s="191">
        <f t="shared" si="8"/>
        <v>0</v>
      </c>
      <c r="BJ143" s="14" t="s">
        <v>84</v>
      </c>
      <c r="BK143" s="191">
        <f t="shared" si="9"/>
        <v>0</v>
      </c>
      <c r="BL143" s="14" t="s">
        <v>171</v>
      </c>
      <c r="BM143" s="190" t="s">
        <v>178</v>
      </c>
    </row>
    <row r="144" spans="1:65" s="2" customFormat="1" ht="24.2" customHeight="1">
      <c r="A144" s="31"/>
      <c r="B144" s="32"/>
      <c r="C144" s="179" t="s">
        <v>179</v>
      </c>
      <c r="D144" s="179" t="s">
        <v>127</v>
      </c>
      <c r="E144" s="180" t="s">
        <v>180</v>
      </c>
      <c r="F144" s="181" t="s">
        <v>181</v>
      </c>
      <c r="G144" s="182" t="s">
        <v>136</v>
      </c>
      <c r="H144" s="183">
        <v>128</v>
      </c>
      <c r="I144" s="184"/>
      <c r="J144" s="185">
        <f t="shared" si="0"/>
        <v>0</v>
      </c>
      <c r="K144" s="181" t="s">
        <v>131</v>
      </c>
      <c r="L144" s="36"/>
      <c r="M144" s="186" t="s">
        <v>1</v>
      </c>
      <c r="N144" s="187" t="s">
        <v>41</v>
      </c>
      <c r="O144" s="68"/>
      <c r="P144" s="188">
        <f t="shared" si="1"/>
        <v>0</v>
      </c>
      <c r="Q144" s="188">
        <v>0</v>
      </c>
      <c r="R144" s="188">
        <f t="shared" si="2"/>
        <v>0</v>
      </c>
      <c r="S144" s="188">
        <v>0</v>
      </c>
      <c r="T144" s="18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171</v>
      </c>
      <c r="AT144" s="190" t="s">
        <v>127</v>
      </c>
      <c r="AU144" s="190" t="s">
        <v>86</v>
      </c>
      <c r="AY144" s="14" t="s">
        <v>123</v>
      </c>
      <c r="BE144" s="191">
        <f t="shared" si="4"/>
        <v>0</v>
      </c>
      <c r="BF144" s="191">
        <f t="shared" si="5"/>
        <v>0</v>
      </c>
      <c r="BG144" s="191">
        <f t="shared" si="6"/>
        <v>0</v>
      </c>
      <c r="BH144" s="191">
        <f t="shared" si="7"/>
        <v>0</v>
      </c>
      <c r="BI144" s="191">
        <f t="shared" si="8"/>
        <v>0</v>
      </c>
      <c r="BJ144" s="14" t="s">
        <v>84</v>
      </c>
      <c r="BK144" s="191">
        <f t="shared" si="9"/>
        <v>0</v>
      </c>
      <c r="BL144" s="14" t="s">
        <v>171</v>
      </c>
      <c r="BM144" s="190" t="s">
        <v>182</v>
      </c>
    </row>
    <row r="145" spans="1:65" s="2" customFormat="1" ht="16.5" customHeight="1">
      <c r="A145" s="31"/>
      <c r="B145" s="32"/>
      <c r="C145" s="192" t="s">
        <v>183</v>
      </c>
      <c r="D145" s="192" t="s">
        <v>174</v>
      </c>
      <c r="E145" s="193" t="s">
        <v>184</v>
      </c>
      <c r="F145" s="194" t="s">
        <v>185</v>
      </c>
      <c r="G145" s="195" t="s">
        <v>186</v>
      </c>
      <c r="H145" s="196">
        <v>0.128</v>
      </c>
      <c r="I145" s="197"/>
      <c r="J145" s="198">
        <f t="shared" si="0"/>
        <v>0</v>
      </c>
      <c r="K145" s="194" t="s">
        <v>1</v>
      </c>
      <c r="L145" s="199"/>
      <c r="M145" s="200" t="s">
        <v>1</v>
      </c>
      <c r="N145" s="201" t="s">
        <v>41</v>
      </c>
      <c r="O145" s="68"/>
      <c r="P145" s="188">
        <f t="shared" si="1"/>
        <v>0</v>
      </c>
      <c r="Q145" s="188">
        <v>0.34</v>
      </c>
      <c r="R145" s="188">
        <f t="shared" si="2"/>
        <v>4.3520000000000003E-2</v>
      </c>
      <c r="S145" s="188">
        <v>0</v>
      </c>
      <c r="T145" s="18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177</v>
      </c>
      <c r="AT145" s="190" t="s">
        <v>174</v>
      </c>
      <c r="AU145" s="190" t="s">
        <v>86</v>
      </c>
      <c r="AY145" s="14" t="s">
        <v>123</v>
      </c>
      <c r="BE145" s="191">
        <f t="shared" si="4"/>
        <v>0</v>
      </c>
      <c r="BF145" s="191">
        <f t="shared" si="5"/>
        <v>0</v>
      </c>
      <c r="BG145" s="191">
        <f t="shared" si="6"/>
        <v>0</v>
      </c>
      <c r="BH145" s="191">
        <f t="shared" si="7"/>
        <v>0</v>
      </c>
      <c r="BI145" s="191">
        <f t="shared" si="8"/>
        <v>0</v>
      </c>
      <c r="BJ145" s="14" t="s">
        <v>84</v>
      </c>
      <c r="BK145" s="191">
        <f t="shared" si="9"/>
        <v>0</v>
      </c>
      <c r="BL145" s="14" t="s">
        <v>171</v>
      </c>
      <c r="BM145" s="190" t="s">
        <v>187</v>
      </c>
    </row>
    <row r="146" spans="1:65" s="2" customFormat="1" ht="16.5" customHeight="1">
      <c r="A146" s="31"/>
      <c r="B146" s="32"/>
      <c r="C146" s="179" t="s">
        <v>188</v>
      </c>
      <c r="D146" s="179" t="s">
        <v>127</v>
      </c>
      <c r="E146" s="180" t="s">
        <v>189</v>
      </c>
      <c r="F146" s="181" t="s">
        <v>190</v>
      </c>
      <c r="G146" s="182" t="s">
        <v>130</v>
      </c>
      <c r="H146" s="183">
        <v>6</v>
      </c>
      <c r="I146" s="184"/>
      <c r="J146" s="185">
        <f t="shared" si="0"/>
        <v>0</v>
      </c>
      <c r="K146" s="181" t="s">
        <v>131</v>
      </c>
      <c r="L146" s="36"/>
      <c r="M146" s="186" t="s">
        <v>1</v>
      </c>
      <c r="N146" s="187" t="s">
        <v>41</v>
      </c>
      <c r="O146" s="68"/>
      <c r="P146" s="188">
        <f t="shared" si="1"/>
        <v>0</v>
      </c>
      <c r="Q146" s="188">
        <v>0</v>
      </c>
      <c r="R146" s="188">
        <f t="shared" si="2"/>
        <v>0</v>
      </c>
      <c r="S146" s="188">
        <v>0</v>
      </c>
      <c r="T146" s="18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171</v>
      </c>
      <c r="AT146" s="190" t="s">
        <v>127</v>
      </c>
      <c r="AU146" s="190" t="s">
        <v>86</v>
      </c>
      <c r="AY146" s="14" t="s">
        <v>123</v>
      </c>
      <c r="BE146" s="191">
        <f t="shared" si="4"/>
        <v>0</v>
      </c>
      <c r="BF146" s="191">
        <f t="shared" si="5"/>
        <v>0</v>
      </c>
      <c r="BG146" s="191">
        <f t="shared" si="6"/>
        <v>0</v>
      </c>
      <c r="BH146" s="191">
        <f t="shared" si="7"/>
        <v>0</v>
      </c>
      <c r="BI146" s="191">
        <f t="shared" si="8"/>
        <v>0</v>
      </c>
      <c r="BJ146" s="14" t="s">
        <v>84</v>
      </c>
      <c r="BK146" s="191">
        <f t="shared" si="9"/>
        <v>0</v>
      </c>
      <c r="BL146" s="14" t="s">
        <v>171</v>
      </c>
      <c r="BM146" s="190" t="s">
        <v>191</v>
      </c>
    </row>
    <row r="147" spans="1:65" s="2" customFormat="1" ht="21.75" customHeight="1">
      <c r="A147" s="31"/>
      <c r="B147" s="32"/>
      <c r="C147" s="179" t="s">
        <v>171</v>
      </c>
      <c r="D147" s="179" t="s">
        <v>127</v>
      </c>
      <c r="E147" s="180" t="s">
        <v>192</v>
      </c>
      <c r="F147" s="181" t="s">
        <v>193</v>
      </c>
      <c r="G147" s="182" t="s">
        <v>130</v>
      </c>
      <c r="H147" s="183">
        <v>51</v>
      </c>
      <c r="I147" s="184"/>
      <c r="J147" s="185">
        <f t="shared" si="0"/>
        <v>0</v>
      </c>
      <c r="K147" s="181" t="s">
        <v>131</v>
      </c>
      <c r="L147" s="36"/>
      <c r="M147" s="186" t="s">
        <v>1</v>
      </c>
      <c r="N147" s="187" t="s">
        <v>41</v>
      </c>
      <c r="O147" s="68"/>
      <c r="P147" s="188">
        <f t="shared" si="1"/>
        <v>0</v>
      </c>
      <c r="Q147" s="188">
        <v>0</v>
      </c>
      <c r="R147" s="188">
        <f t="shared" si="2"/>
        <v>0</v>
      </c>
      <c r="S147" s="188">
        <v>0</v>
      </c>
      <c r="T147" s="18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171</v>
      </c>
      <c r="AT147" s="190" t="s">
        <v>127</v>
      </c>
      <c r="AU147" s="190" t="s">
        <v>86</v>
      </c>
      <c r="AY147" s="14" t="s">
        <v>123</v>
      </c>
      <c r="BE147" s="191">
        <f t="shared" si="4"/>
        <v>0</v>
      </c>
      <c r="BF147" s="191">
        <f t="shared" si="5"/>
        <v>0</v>
      </c>
      <c r="BG147" s="191">
        <f t="shared" si="6"/>
        <v>0</v>
      </c>
      <c r="BH147" s="191">
        <f t="shared" si="7"/>
        <v>0</v>
      </c>
      <c r="BI147" s="191">
        <f t="shared" si="8"/>
        <v>0</v>
      </c>
      <c r="BJ147" s="14" t="s">
        <v>84</v>
      </c>
      <c r="BK147" s="191">
        <f t="shared" si="9"/>
        <v>0</v>
      </c>
      <c r="BL147" s="14" t="s">
        <v>171</v>
      </c>
      <c r="BM147" s="190" t="s">
        <v>194</v>
      </c>
    </row>
    <row r="148" spans="1:65" s="2" customFormat="1" ht="16.5" customHeight="1">
      <c r="A148" s="31"/>
      <c r="B148" s="32"/>
      <c r="C148" s="192" t="s">
        <v>195</v>
      </c>
      <c r="D148" s="192" t="s">
        <v>174</v>
      </c>
      <c r="E148" s="193" t="s">
        <v>196</v>
      </c>
      <c r="F148" s="194" t="s">
        <v>197</v>
      </c>
      <c r="G148" s="195" t="s">
        <v>198</v>
      </c>
      <c r="H148" s="196">
        <v>51</v>
      </c>
      <c r="I148" s="197"/>
      <c r="J148" s="198">
        <f t="shared" si="0"/>
        <v>0</v>
      </c>
      <c r="K148" s="194" t="s">
        <v>1</v>
      </c>
      <c r="L148" s="199"/>
      <c r="M148" s="200" t="s">
        <v>1</v>
      </c>
      <c r="N148" s="201" t="s">
        <v>41</v>
      </c>
      <c r="O148" s="68"/>
      <c r="P148" s="188">
        <f t="shared" si="1"/>
        <v>0</v>
      </c>
      <c r="Q148" s="188">
        <v>0</v>
      </c>
      <c r="R148" s="188">
        <f t="shared" si="2"/>
        <v>0</v>
      </c>
      <c r="S148" s="188">
        <v>0</v>
      </c>
      <c r="T148" s="18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0" t="s">
        <v>177</v>
      </c>
      <c r="AT148" s="190" t="s">
        <v>174</v>
      </c>
      <c r="AU148" s="190" t="s">
        <v>86</v>
      </c>
      <c r="AY148" s="14" t="s">
        <v>123</v>
      </c>
      <c r="BE148" s="191">
        <f t="shared" si="4"/>
        <v>0</v>
      </c>
      <c r="BF148" s="191">
        <f t="shared" si="5"/>
        <v>0</v>
      </c>
      <c r="BG148" s="191">
        <f t="shared" si="6"/>
        <v>0</v>
      </c>
      <c r="BH148" s="191">
        <f t="shared" si="7"/>
        <v>0</v>
      </c>
      <c r="BI148" s="191">
        <f t="shared" si="8"/>
        <v>0</v>
      </c>
      <c r="BJ148" s="14" t="s">
        <v>84</v>
      </c>
      <c r="BK148" s="191">
        <f t="shared" si="9"/>
        <v>0</v>
      </c>
      <c r="BL148" s="14" t="s">
        <v>171</v>
      </c>
      <c r="BM148" s="190" t="s">
        <v>199</v>
      </c>
    </row>
    <row r="149" spans="1:65" s="2" customFormat="1" ht="16.5" customHeight="1">
      <c r="A149" s="31"/>
      <c r="B149" s="32"/>
      <c r="C149" s="179" t="s">
        <v>200</v>
      </c>
      <c r="D149" s="179" t="s">
        <v>127</v>
      </c>
      <c r="E149" s="180" t="s">
        <v>201</v>
      </c>
      <c r="F149" s="181" t="s">
        <v>202</v>
      </c>
      <c r="G149" s="182" t="s">
        <v>130</v>
      </c>
      <c r="H149" s="183">
        <v>20</v>
      </c>
      <c r="I149" s="184"/>
      <c r="J149" s="185">
        <f t="shared" si="0"/>
        <v>0</v>
      </c>
      <c r="K149" s="181" t="s">
        <v>131</v>
      </c>
      <c r="L149" s="36"/>
      <c r="M149" s="186" t="s">
        <v>1</v>
      </c>
      <c r="N149" s="187" t="s">
        <v>41</v>
      </c>
      <c r="O149" s="68"/>
      <c r="P149" s="188">
        <f t="shared" si="1"/>
        <v>0</v>
      </c>
      <c r="Q149" s="188">
        <v>0</v>
      </c>
      <c r="R149" s="188">
        <f t="shared" si="2"/>
        <v>0</v>
      </c>
      <c r="S149" s="188">
        <v>0</v>
      </c>
      <c r="T149" s="18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171</v>
      </c>
      <c r="AT149" s="190" t="s">
        <v>127</v>
      </c>
      <c r="AU149" s="190" t="s">
        <v>86</v>
      </c>
      <c r="AY149" s="14" t="s">
        <v>123</v>
      </c>
      <c r="BE149" s="191">
        <f t="shared" si="4"/>
        <v>0</v>
      </c>
      <c r="BF149" s="191">
        <f t="shared" si="5"/>
        <v>0</v>
      </c>
      <c r="BG149" s="191">
        <f t="shared" si="6"/>
        <v>0</v>
      </c>
      <c r="BH149" s="191">
        <f t="shared" si="7"/>
        <v>0</v>
      </c>
      <c r="BI149" s="191">
        <f t="shared" si="8"/>
        <v>0</v>
      </c>
      <c r="BJ149" s="14" t="s">
        <v>84</v>
      </c>
      <c r="BK149" s="191">
        <f t="shared" si="9"/>
        <v>0</v>
      </c>
      <c r="BL149" s="14" t="s">
        <v>171</v>
      </c>
      <c r="BM149" s="190" t="s">
        <v>203</v>
      </c>
    </row>
    <row r="150" spans="1:65" s="2" customFormat="1" ht="16.5" customHeight="1">
      <c r="A150" s="31"/>
      <c r="B150" s="32"/>
      <c r="C150" s="192" t="s">
        <v>204</v>
      </c>
      <c r="D150" s="192" t="s">
        <v>174</v>
      </c>
      <c r="E150" s="193" t="s">
        <v>205</v>
      </c>
      <c r="F150" s="194" t="s">
        <v>206</v>
      </c>
      <c r="G150" s="195" t="s">
        <v>130</v>
      </c>
      <c r="H150" s="196">
        <v>12</v>
      </c>
      <c r="I150" s="197"/>
      <c r="J150" s="198">
        <f t="shared" si="0"/>
        <v>0</v>
      </c>
      <c r="K150" s="194" t="s">
        <v>1</v>
      </c>
      <c r="L150" s="199"/>
      <c r="M150" s="200" t="s">
        <v>1</v>
      </c>
      <c r="N150" s="201" t="s">
        <v>41</v>
      </c>
      <c r="O150" s="68"/>
      <c r="P150" s="188">
        <f t="shared" si="1"/>
        <v>0</v>
      </c>
      <c r="Q150" s="188">
        <v>0</v>
      </c>
      <c r="R150" s="188">
        <f t="shared" si="2"/>
        <v>0</v>
      </c>
      <c r="S150" s="188">
        <v>0</v>
      </c>
      <c r="T150" s="18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0" t="s">
        <v>177</v>
      </c>
      <c r="AT150" s="190" t="s">
        <v>174</v>
      </c>
      <c r="AU150" s="190" t="s">
        <v>86</v>
      </c>
      <c r="AY150" s="14" t="s">
        <v>123</v>
      </c>
      <c r="BE150" s="191">
        <f t="shared" si="4"/>
        <v>0</v>
      </c>
      <c r="BF150" s="191">
        <f t="shared" si="5"/>
        <v>0</v>
      </c>
      <c r="BG150" s="191">
        <f t="shared" si="6"/>
        <v>0</v>
      </c>
      <c r="BH150" s="191">
        <f t="shared" si="7"/>
        <v>0</v>
      </c>
      <c r="BI150" s="191">
        <f t="shared" si="8"/>
        <v>0</v>
      </c>
      <c r="BJ150" s="14" t="s">
        <v>84</v>
      </c>
      <c r="BK150" s="191">
        <f t="shared" si="9"/>
        <v>0</v>
      </c>
      <c r="BL150" s="14" t="s">
        <v>171</v>
      </c>
      <c r="BM150" s="190" t="s">
        <v>207</v>
      </c>
    </row>
    <row r="151" spans="1:65" s="2" customFormat="1" ht="16.5" customHeight="1">
      <c r="A151" s="31"/>
      <c r="B151" s="32"/>
      <c r="C151" s="192" t="s">
        <v>124</v>
      </c>
      <c r="D151" s="192" t="s">
        <v>174</v>
      </c>
      <c r="E151" s="193" t="s">
        <v>208</v>
      </c>
      <c r="F151" s="194" t="s">
        <v>209</v>
      </c>
      <c r="G151" s="195" t="s">
        <v>130</v>
      </c>
      <c r="H151" s="196">
        <v>8</v>
      </c>
      <c r="I151" s="197"/>
      <c r="J151" s="198">
        <f t="shared" si="0"/>
        <v>0</v>
      </c>
      <c r="K151" s="194" t="s">
        <v>1</v>
      </c>
      <c r="L151" s="199"/>
      <c r="M151" s="200" t="s">
        <v>1</v>
      </c>
      <c r="N151" s="201" t="s">
        <v>41</v>
      </c>
      <c r="O151" s="68"/>
      <c r="P151" s="188">
        <f t="shared" si="1"/>
        <v>0</v>
      </c>
      <c r="Q151" s="188">
        <v>0</v>
      </c>
      <c r="R151" s="188">
        <f t="shared" si="2"/>
        <v>0</v>
      </c>
      <c r="S151" s="188">
        <v>0</v>
      </c>
      <c r="T151" s="18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177</v>
      </c>
      <c r="AT151" s="190" t="s">
        <v>174</v>
      </c>
      <c r="AU151" s="190" t="s">
        <v>86</v>
      </c>
      <c r="AY151" s="14" t="s">
        <v>123</v>
      </c>
      <c r="BE151" s="191">
        <f t="shared" si="4"/>
        <v>0</v>
      </c>
      <c r="BF151" s="191">
        <f t="shared" si="5"/>
        <v>0</v>
      </c>
      <c r="BG151" s="191">
        <f t="shared" si="6"/>
        <v>0</v>
      </c>
      <c r="BH151" s="191">
        <f t="shared" si="7"/>
        <v>0</v>
      </c>
      <c r="BI151" s="191">
        <f t="shared" si="8"/>
        <v>0</v>
      </c>
      <c r="BJ151" s="14" t="s">
        <v>84</v>
      </c>
      <c r="BK151" s="191">
        <f t="shared" si="9"/>
        <v>0</v>
      </c>
      <c r="BL151" s="14" t="s">
        <v>171</v>
      </c>
      <c r="BM151" s="190" t="s">
        <v>210</v>
      </c>
    </row>
    <row r="152" spans="1:65" s="2" customFormat="1" ht="24.2" customHeight="1">
      <c r="A152" s="31"/>
      <c r="B152" s="32"/>
      <c r="C152" s="179" t="s">
        <v>211</v>
      </c>
      <c r="D152" s="179" t="s">
        <v>127</v>
      </c>
      <c r="E152" s="180" t="s">
        <v>212</v>
      </c>
      <c r="F152" s="181" t="s">
        <v>213</v>
      </c>
      <c r="G152" s="182" t="s">
        <v>136</v>
      </c>
      <c r="H152" s="183">
        <v>445</v>
      </c>
      <c r="I152" s="184"/>
      <c r="J152" s="185">
        <f t="shared" si="0"/>
        <v>0</v>
      </c>
      <c r="K152" s="181" t="s">
        <v>131</v>
      </c>
      <c r="L152" s="36"/>
      <c r="M152" s="186" t="s">
        <v>1</v>
      </c>
      <c r="N152" s="187" t="s">
        <v>41</v>
      </c>
      <c r="O152" s="68"/>
      <c r="P152" s="188">
        <f t="shared" si="1"/>
        <v>0</v>
      </c>
      <c r="Q152" s="188">
        <v>0</v>
      </c>
      <c r="R152" s="188">
        <f t="shared" si="2"/>
        <v>0</v>
      </c>
      <c r="S152" s="188">
        <v>0</v>
      </c>
      <c r="T152" s="18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171</v>
      </c>
      <c r="AT152" s="190" t="s">
        <v>127</v>
      </c>
      <c r="AU152" s="190" t="s">
        <v>86</v>
      </c>
      <c r="AY152" s="14" t="s">
        <v>123</v>
      </c>
      <c r="BE152" s="191">
        <f t="shared" si="4"/>
        <v>0</v>
      </c>
      <c r="BF152" s="191">
        <f t="shared" si="5"/>
        <v>0</v>
      </c>
      <c r="BG152" s="191">
        <f t="shared" si="6"/>
        <v>0</v>
      </c>
      <c r="BH152" s="191">
        <f t="shared" si="7"/>
        <v>0</v>
      </c>
      <c r="BI152" s="191">
        <f t="shared" si="8"/>
        <v>0</v>
      </c>
      <c r="BJ152" s="14" t="s">
        <v>84</v>
      </c>
      <c r="BK152" s="191">
        <f t="shared" si="9"/>
        <v>0</v>
      </c>
      <c r="BL152" s="14" t="s">
        <v>171</v>
      </c>
      <c r="BM152" s="190" t="s">
        <v>177</v>
      </c>
    </row>
    <row r="153" spans="1:65" s="2" customFormat="1" ht="16.5" customHeight="1">
      <c r="A153" s="31"/>
      <c r="B153" s="32"/>
      <c r="C153" s="192" t="s">
        <v>214</v>
      </c>
      <c r="D153" s="192" t="s">
        <v>174</v>
      </c>
      <c r="E153" s="193" t="s">
        <v>215</v>
      </c>
      <c r="F153" s="194" t="s">
        <v>216</v>
      </c>
      <c r="G153" s="195" t="s">
        <v>136</v>
      </c>
      <c r="H153" s="196">
        <v>387</v>
      </c>
      <c r="I153" s="197"/>
      <c r="J153" s="198">
        <f t="shared" si="0"/>
        <v>0</v>
      </c>
      <c r="K153" s="194" t="s">
        <v>1</v>
      </c>
      <c r="L153" s="199"/>
      <c r="M153" s="200" t="s">
        <v>1</v>
      </c>
      <c r="N153" s="201" t="s">
        <v>41</v>
      </c>
      <c r="O153" s="68"/>
      <c r="P153" s="188">
        <f t="shared" si="1"/>
        <v>0</v>
      </c>
      <c r="Q153" s="188">
        <v>0</v>
      </c>
      <c r="R153" s="188">
        <f t="shared" si="2"/>
        <v>0</v>
      </c>
      <c r="S153" s="188">
        <v>0</v>
      </c>
      <c r="T153" s="189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0" t="s">
        <v>177</v>
      </c>
      <c r="AT153" s="190" t="s">
        <v>174</v>
      </c>
      <c r="AU153" s="190" t="s">
        <v>86</v>
      </c>
      <c r="AY153" s="14" t="s">
        <v>123</v>
      </c>
      <c r="BE153" s="191">
        <f t="shared" si="4"/>
        <v>0</v>
      </c>
      <c r="BF153" s="191">
        <f t="shared" si="5"/>
        <v>0</v>
      </c>
      <c r="BG153" s="191">
        <f t="shared" si="6"/>
        <v>0</v>
      </c>
      <c r="BH153" s="191">
        <f t="shared" si="7"/>
        <v>0</v>
      </c>
      <c r="BI153" s="191">
        <f t="shared" si="8"/>
        <v>0</v>
      </c>
      <c r="BJ153" s="14" t="s">
        <v>84</v>
      </c>
      <c r="BK153" s="191">
        <f t="shared" si="9"/>
        <v>0</v>
      </c>
      <c r="BL153" s="14" t="s">
        <v>171</v>
      </c>
      <c r="BM153" s="190" t="s">
        <v>217</v>
      </c>
    </row>
    <row r="154" spans="1:65" s="2" customFormat="1" ht="16.5" customHeight="1">
      <c r="A154" s="31"/>
      <c r="B154" s="32"/>
      <c r="C154" s="192" t="s">
        <v>218</v>
      </c>
      <c r="D154" s="192" t="s">
        <v>174</v>
      </c>
      <c r="E154" s="193" t="s">
        <v>219</v>
      </c>
      <c r="F154" s="194" t="s">
        <v>220</v>
      </c>
      <c r="G154" s="195" t="s">
        <v>186</v>
      </c>
      <c r="H154" s="196">
        <v>5.8000000000000003E-2</v>
      </c>
      <c r="I154" s="197"/>
      <c r="J154" s="198">
        <f t="shared" si="0"/>
        <v>0</v>
      </c>
      <c r="K154" s="194" t="s">
        <v>1</v>
      </c>
      <c r="L154" s="199"/>
      <c r="M154" s="200" t="s">
        <v>1</v>
      </c>
      <c r="N154" s="201" t="s">
        <v>41</v>
      </c>
      <c r="O154" s="68"/>
      <c r="P154" s="188">
        <f t="shared" si="1"/>
        <v>0</v>
      </c>
      <c r="Q154" s="188">
        <v>0.1</v>
      </c>
      <c r="R154" s="188">
        <f t="shared" si="2"/>
        <v>5.8000000000000005E-3</v>
      </c>
      <c r="S154" s="188">
        <v>0</v>
      </c>
      <c r="T154" s="189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177</v>
      </c>
      <c r="AT154" s="190" t="s">
        <v>174</v>
      </c>
      <c r="AU154" s="190" t="s">
        <v>86</v>
      </c>
      <c r="AY154" s="14" t="s">
        <v>123</v>
      </c>
      <c r="BE154" s="191">
        <f t="shared" si="4"/>
        <v>0</v>
      </c>
      <c r="BF154" s="191">
        <f t="shared" si="5"/>
        <v>0</v>
      </c>
      <c r="BG154" s="191">
        <f t="shared" si="6"/>
        <v>0</v>
      </c>
      <c r="BH154" s="191">
        <f t="shared" si="7"/>
        <v>0</v>
      </c>
      <c r="BI154" s="191">
        <f t="shared" si="8"/>
        <v>0</v>
      </c>
      <c r="BJ154" s="14" t="s">
        <v>84</v>
      </c>
      <c r="BK154" s="191">
        <f t="shared" si="9"/>
        <v>0</v>
      </c>
      <c r="BL154" s="14" t="s">
        <v>171</v>
      </c>
      <c r="BM154" s="190" t="s">
        <v>221</v>
      </c>
    </row>
    <row r="155" spans="1:65" s="2" customFormat="1" ht="33" customHeight="1">
      <c r="A155" s="31"/>
      <c r="B155" s="32"/>
      <c r="C155" s="179" t="s">
        <v>222</v>
      </c>
      <c r="D155" s="179" t="s">
        <v>127</v>
      </c>
      <c r="E155" s="180" t="s">
        <v>223</v>
      </c>
      <c r="F155" s="181" t="s">
        <v>224</v>
      </c>
      <c r="G155" s="182" t="s">
        <v>136</v>
      </c>
      <c r="H155" s="183">
        <v>281</v>
      </c>
      <c r="I155" s="184"/>
      <c r="J155" s="185">
        <f t="shared" si="0"/>
        <v>0</v>
      </c>
      <c r="K155" s="181" t="s">
        <v>131</v>
      </c>
      <c r="L155" s="36"/>
      <c r="M155" s="186" t="s">
        <v>1</v>
      </c>
      <c r="N155" s="187" t="s">
        <v>41</v>
      </c>
      <c r="O155" s="68"/>
      <c r="P155" s="188">
        <f t="shared" si="1"/>
        <v>0</v>
      </c>
      <c r="Q155" s="188">
        <v>0</v>
      </c>
      <c r="R155" s="188">
        <f t="shared" si="2"/>
        <v>0</v>
      </c>
      <c r="S155" s="188">
        <v>0</v>
      </c>
      <c r="T155" s="189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171</v>
      </c>
      <c r="AT155" s="190" t="s">
        <v>127</v>
      </c>
      <c r="AU155" s="190" t="s">
        <v>86</v>
      </c>
      <c r="AY155" s="14" t="s">
        <v>123</v>
      </c>
      <c r="BE155" s="191">
        <f t="shared" si="4"/>
        <v>0</v>
      </c>
      <c r="BF155" s="191">
        <f t="shared" si="5"/>
        <v>0</v>
      </c>
      <c r="BG155" s="191">
        <f t="shared" si="6"/>
        <v>0</v>
      </c>
      <c r="BH155" s="191">
        <f t="shared" si="7"/>
        <v>0</v>
      </c>
      <c r="BI155" s="191">
        <f t="shared" si="8"/>
        <v>0</v>
      </c>
      <c r="BJ155" s="14" t="s">
        <v>84</v>
      </c>
      <c r="BK155" s="191">
        <f t="shared" si="9"/>
        <v>0</v>
      </c>
      <c r="BL155" s="14" t="s">
        <v>171</v>
      </c>
      <c r="BM155" s="190" t="s">
        <v>225</v>
      </c>
    </row>
    <row r="156" spans="1:65" s="2" customFormat="1" ht="16.5" customHeight="1">
      <c r="A156" s="31"/>
      <c r="B156" s="32"/>
      <c r="C156" s="192" t="s">
        <v>226</v>
      </c>
      <c r="D156" s="192" t="s">
        <v>174</v>
      </c>
      <c r="E156" s="193" t="s">
        <v>227</v>
      </c>
      <c r="F156" s="194" t="s">
        <v>228</v>
      </c>
      <c r="G156" s="195" t="s">
        <v>136</v>
      </c>
      <c r="H156" s="196">
        <v>281</v>
      </c>
      <c r="I156" s="197"/>
      <c r="J156" s="198">
        <f t="shared" si="0"/>
        <v>0</v>
      </c>
      <c r="K156" s="194" t="s">
        <v>1</v>
      </c>
      <c r="L156" s="199"/>
      <c r="M156" s="200" t="s">
        <v>1</v>
      </c>
      <c r="N156" s="201" t="s">
        <v>41</v>
      </c>
      <c r="O156" s="68"/>
      <c r="P156" s="188">
        <f t="shared" si="1"/>
        <v>0</v>
      </c>
      <c r="Q156" s="188">
        <v>0</v>
      </c>
      <c r="R156" s="188">
        <f t="shared" si="2"/>
        <v>0</v>
      </c>
      <c r="S156" s="188">
        <v>0</v>
      </c>
      <c r="T156" s="189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0" t="s">
        <v>177</v>
      </c>
      <c r="AT156" s="190" t="s">
        <v>174</v>
      </c>
      <c r="AU156" s="190" t="s">
        <v>86</v>
      </c>
      <c r="AY156" s="14" t="s">
        <v>123</v>
      </c>
      <c r="BE156" s="191">
        <f t="shared" si="4"/>
        <v>0</v>
      </c>
      <c r="BF156" s="191">
        <f t="shared" si="5"/>
        <v>0</v>
      </c>
      <c r="BG156" s="191">
        <f t="shared" si="6"/>
        <v>0</v>
      </c>
      <c r="BH156" s="191">
        <f t="shared" si="7"/>
        <v>0</v>
      </c>
      <c r="BI156" s="191">
        <f t="shared" si="8"/>
        <v>0</v>
      </c>
      <c r="BJ156" s="14" t="s">
        <v>84</v>
      </c>
      <c r="BK156" s="191">
        <f t="shared" si="9"/>
        <v>0</v>
      </c>
      <c r="BL156" s="14" t="s">
        <v>171</v>
      </c>
      <c r="BM156" s="190" t="s">
        <v>229</v>
      </c>
    </row>
    <row r="157" spans="1:65" s="2" customFormat="1" ht="16.5" customHeight="1">
      <c r="A157" s="31"/>
      <c r="B157" s="32"/>
      <c r="C157" s="179" t="s">
        <v>230</v>
      </c>
      <c r="D157" s="179" t="s">
        <v>127</v>
      </c>
      <c r="E157" s="180" t="s">
        <v>231</v>
      </c>
      <c r="F157" s="181" t="s">
        <v>232</v>
      </c>
      <c r="G157" s="182" t="s">
        <v>130</v>
      </c>
      <c r="H157" s="183">
        <v>2</v>
      </c>
      <c r="I157" s="184"/>
      <c r="J157" s="185">
        <f t="shared" si="0"/>
        <v>0</v>
      </c>
      <c r="K157" s="181" t="s">
        <v>1</v>
      </c>
      <c r="L157" s="36"/>
      <c r="M157" s="186" t="s">
        <v>1</v>
      </c>
      <c r="N157" s="187" t="s">
        <v>41</v>
      </c>
      <c r="O157" s="68"/>
      <c r="P157" s="188">
        <f t="shared" si="1"/>
        <v>0</v>
      </c>
      <c r="Q157" s="188">
        <v>0</v>
      </c>
      <c r="R157" s="188">
        <f t="shared" si="2"/>
        <v>0</v>
      </c>
      <c r="S157" s="188">
        <v>0</v>
      </c>
      <c r="T157" s="189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0" t="s">
        <v>171</v>
      </c>
      <c r="AT157" s="190" t="s">
        <v>127</v>
      </c>
      <c r="AU157" s="190" t="s">
        <v>86</v>
      </c>
      <c r="AY157" s="14" t="s">
        <v>123</v>
      </c>
      <c r="BE157" s="191">
        <f t="shared" si="4"/>
        <v>0</v>
      </c>
      <c r="BF157" s="191">
        <f t="shared" si="5"/>
        <v>0</v>
      </c>
      <c r="BG157" s="191">
        <f t="shared" si="6"/>
        <v>0</v>
      </c>
      <c r="BH157" s="191">
        <f t="shared" si="7"/>
        <v>0</v>
      </c>
      <c r="BI157" s="191">
        <f t="shared" si="8"/>
        <v>0</v>
      </c>
      <c r="BJ157" s="14" t="s">
        <v>84</v>
      </c>
      <c r="BK157" s="191">
        <f t="shared" si="9"/>
        <v>0</v>
      </c>
      <c r="BL157" s="14" t="s">
        <v>171</v>
      </c>
      <c r="BM157" s="190" t="s">
        <v>233</v>
      </c>
    </row>
    <row r="158" spans="1:65" s="2" customFormat="1" ht="24.2" customHeight="1">
      <c r="A158" s="31"/>
      <c r="B158" s="32"/>
      <c r="C158" s="179" t="s">
        <v>234</v>
      </c>
      <c r="D158" s="179" t="s">
        <v>127</v>
      </c>
      <c r="E158" s="180" t="s">
        <v>235</v>
      </c>
      <c r="F158" s="181" t="s">
        <v>236</v>
      </c>
      <c r="G158" s="182" t="s">
        <v>130</v>
      </c>
      <c r="H158" s="183">
        <v>2</v>
      </c>
      <c r="I158" s="184"/>
      <c r="J158" s="185">
        <f t="shared" si="0"/>
        <v>0</v>
      </c>
      <c r="K158" s="181" t="s">
        <v>131</v>
      </c>
      <c r="L158" s="36"/>
      <c r="M158" s="186" t="s">
        <v>1</v>
      </c>
      <c r="N158" s="187" t="s">
        <v>41</v>
      </c>
      <c r="O158" s="68"/>
      <c r="P158" s="188">
        <f t="shared" si="1"/>
        <v>0</v>
      </c>
      <c r="Q158" s="188">
        <v>0</v>
      </c>
      <c r="R158" s="188">
        <f t="shared" si="2"/>
        <v>0</v>
      </c>
      <c r="S158" s="188">
        <v>0</v>
      </c>
      <c r="T158" s="189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171</v>
      </c>
      <c r="AT158" s="190" t="s">
        <v>127</v>
      </c>
      <c r="AU158" s="190" t="s">
        <v>86</v>
      </c>
      <c r="AY158" s="14" t="s">
        <v>123</v>
      </c>
      <c r="BE158" s="191">
        <f t="shared" si="4"/>
        <v>0</v>
      </c>
      <c r="BF158" s="191">
        <f t="shared" si="5"/>
        <v>0</v>
      </c>
      <c r="BG158" s="191">
        <f t="shared" si="6"/>
        <v>0</v>
      </c>
      <c r="BH158" s="191">
        <f t="shared" si="7"/>
        <v>0</v>
      </c>
      <c r="BI158" s="191">
        <f t="shared" si="8"/>
        <v>0</v>
      </c>
      <c r="BJ158" s="14" t="s">
        <v>84</v>
      </c>
      <c r="BK158" s="191">
        <f t="shared" si="9"/>
        <v>0</v>
      </c>
      <c r="BL158" s="14" t="s">
        <v>171</v>
      </c>
      <c r="BM158" s="190" t="s">
        <v>237</v>
      </c>
    </row>
    <row r="159" spans="1:65" s="2" customFormat="1" ht="16.5" customHeight="1">
      <c r="A159" s="31"/>
      <c r="B159" s="32"/>
      <c r="C159" s="192" t="s">
        <v>238</v>
      </c>
      <c r="D159" s="192" t="s">
        <v>174</v>
      </c>
      <c r="E159" s="193" t="s">
        <v>239</v>
      </c>
      <c r="F159" s="194" t="s">
        <v>240</v>
      </c>
      <c r="G159" s="195" t="s">
        <v>198</v>
      </c>
      <c r="H159" s="196">
        <v>2</v>
      </c>
      <c r="I159" s="197"/>
      <c r="J159" s="198">
        <f t="shared" si="0"/>
        <v>0</v>
      </c>
      <c r="K159" s="194" t="s">
        <v>1</v>
      </c>
      <c r="L159" s="199"/>
      <c r="M159" s="200" t="s">
        <v>1</v>
      </c>
      <c r="N159" s="201" t="s">
        <v>41</v>
      </c>
      <c r="O159" s="68"/>
      <c r="P159" s="188">
        <f t="shared" si="1"/>
        <v>0</v>
      </c>
      <c r="Q159" s="188">
        <v>0</v>
      </c>
      <c r="R159" s="188">
        <f t="shared" si="2"/>
        <v>0</v>
      </c>
      <c r="S159" s="188">
        <v>0</v>
      </c>
      <c r="T159" s="189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177</v>
      </c>
      <c r="AT159" s="190" t="s">
        <v>174</v>
      </c>
      <c r="AU159" s="190" t="s">
        <v>86</v>
      </c>
      <c r="AY159" s="14" t="s">
        <v>123</v>
      </c>
      <c r="BE159" s="191">
        <f t="shared" si="4"/>
        <v>0</v>
      </c>
      <c r="BF159" s="191">
        <f t="shared" si="5"/>
        <v>0</v>
      </c>
      <c r="BG159" s="191">
        <f t="shared" si="6"/>
        <v>0</v>
      </c>
      <c r="BH159" s="191">
        <f t="shared" si="7"/>
        <v>0</v>
      </c>
      <c r="BI159" s="191">
        <f t="shared" si="8"/>
        <v>0</v>
      </c>
      <c r="BJ159" s="14" t="s">
        <v>84</v>
      </c>
      <c r="BK159" s="191">
        <f t="shared" si="9"/>
        <v>0</v>
      </c>
      <c r="BL159" s="14" t="s">
        <v>171</v>
      </c>
      <c r="BM159" s="190" t="s">
        <v>241</v>
      </c>
    </row>
    <row r="160" spans="1:65" s="2" customFormat="1" ht="24.2" customHeight="1">
      <c r="A160" s="31"/>
      <c r="B160" s="32"/>
      <c r="C160" s="179" t="s">
        <v>242</v>
      </c>
      <c r="D160" s="179" t="s">
        <v>127</v>
      </c>
      <c r="E160" s="180" t="s">
        <v>243</v>
      </c>
      <c r="F160" s="181" t="s">
        <v>244</v>
      </c>
      <c r="G160" s="182" t="s">
        <v>130</v>
      </c>
      <c r="H160" s="183">
        <v>14</v>
      </c>
      <c r="I160" s="184"/>
      <c r="J160" s="185">
        <f t="shared" si="0"/>
        <v>0</v>
      </c>
      <c r="K160" s="181" t="s">
        <v>131</v>
      </c>
      <c r="L160" s="36"/>
      <c r="M160" s="186" t="s">
        <v>1</v>
      </c>
      <c r="N160" s="187" t="s">
        <v>41</v>
      </c>
      <c r="O160" s="68"/>
      <c r="P160" s="188">
        <f t="shared" si="1"/>
        <v>0</v>
      </c>
      <c r="Q160" s="188">
        <v>0</v>
      </c>
      <c r="R160" s="188">
        <f t="shared" si="2"/>
        <v>0</v>
      </c>
      <c r="S160" s="188">
        <v>0</v>
      </c>
      <c r="T160" s="189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171</v>
      </c>
      <c r="AT160" s="190" t="s">
        <v>127</v>
      </c>
      <c r="AU160" s="190" t="s">
        <v>86</v>
      </c>
      <c r="AY160" s="14" t="s">
        <v>123</v>
      </c>
      <c r="BE160" s="191">
        <f t="shared" si="4"/>
        <v>0</v>
      </c>
      <c r="BF160" s="191">
        <f t="shared" si="5"/>
        <v>0</v>
      </c>
      <c r="BG160" s="191">
        <f t="shared" si="6"/>
        <v>0</v>
      </c>
      <c r="BH160" s="191">
        <f t="shared" si="7"/>
        <v>0</v>
      </c>
      <c r="BI160" s="191">
        <f t="shared" si="8"/>
        <v>0</v>
      </c>
      <c r="BJ160" s="14" t="s">
        <v>84</v>
      </c>
      <c r="BK160" s="191">
        <f t="shared" si="9"/>
        <v>0</v>
      </c>
      <c r="BL160" s="14" t="s">
        <v>171</v>
      </c>
      <c r="BM160" s="190" t="s">
        <v>245</v>
      </c>
    </row>
    <row r="161" spans="1:65" s="2" customFormat="1" ht="16.5" customHeight="1">
      <c r="A161" s="31"/>
      <c r="B161" s="32"/>
      <c r="C161" s="192" t="s">
        <v>246</v>
      </c>
      <c r="D161" s="192" t="s">
        <v>174</v>
      </c>
      <c r="E161" s="193" t="s">
        <v>247</v>
      </c>
      <c r="F161" s="194" t="s">
        <v>248</v>
      </c>
      <c r="G161" s="195" t="s">
        <v>249</v>
      </c>
      <c r="H161" s="196">
        <v>14</v>
      </c>
      <c r="I161" s="197"/>
      <c r="J161" s="198">
        <f t="shared" si="0"/>
        <v>0</v>
      </c>
      <c r="K161" s="194" t="s">
        <v>1</v>
      </c>
      <c r="L161" s="199"/>
      <c r="M161" s="200" t="s">
        <v>1</v>
      </c>
      <c r="N161" s="201" t="s">
        <v>41</v>
      </c>
      <c r="O161" s="68"/>
      <c r="P161" s="188">
        <f t="shared" si="1"/>
        <v>0</v>
      </c>
      <c r="Q161" s="188">
        <v>0</v>
      </c>
      <c r="R161" s="188">
        <f t="shared" si="2"/>
        <v>0</v>
      </c>
      <c r="S161" s="188">
        <v>0</v>
      </c>
      <c r="T161" s="189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177</v>
      </c>
      <c r="AT161" s="190" t="s">
        <v>174</v>
      </c>
      <c r="AU161" s="190" t="s">
        <v>86</v>
      </c>
      <c r="AY161" s="14" t="s">
        <v>123</v>
      </c>
      <c r="BE161" s="191">
        <f t="shared" si="4"/>
        <v>0</v>
      </c>
      <c r="BF161" s="191">
        <f t="shared" si="5"/>
        <v>0</v>
      </c>
      <c r="BG161" s="191">
        <f t="shared" si="6"/>
        <v>0</v>
      </c>
      <c r="BH161" s="191">
        <f t="shared" si="7"/>
        <v>0</v>
      </c>
      <c r="BI161" s="191">
        <f t="shared" si="8"/>
        <v>0</v>
      </c>
      <c r="BJ161" s="14" t="s">
        <v>84</v>
      </c>
      <c r="BK161" s="191">
        <f t="shared" si="9"/>
        <v>0</v>
      </c>
      <c r="BL161" s="14" t="s">
        <v>171</v>
      </c>
      <c r="BM161" s="190" t="s">
        <v>250</v>
      </c>
    </row>
    <row r="162" spans="1:65" s="2" customFormat="1" ht="16.5" customHeight="1">
      <c r="A162" s="31"/>
      <c r="B162" s="32"/>
      <c r="C162" s="192" t="s">
        <v>251</v>
      </c>
      <c r="D162" s="192" t="s">
        <v>174</v>
      </c>
      <c r="E162" s="193" t="s">
        <v>252</v>
      </c>
      <c r="F162" s="194" t="s">
        <v>253</v>
      </c>
      <c r="G162" s="195" t="s">
        <v>249</v>
      </c>
      <c r="H162" s="196">
        <v>14</v>
      </c>
      <c r="I162" s="197"/>
      <c r="J162" s="198">
        <f t="shared" si="0"/>
        <v>0</v>
      </c>
      <c r="K162" s="194" t="s">
        <v>1</v>
      </c>
      <c r="L162" s="199"/>
      <c r="M162" s="200" t="s">
        <v>1</v>
      </c>
      <c r="N162" s="201" t="s">
        <v>41</v>
      </c>
      <c r="O162" s="68"/>
      <c r="P162" s="188">
        <f t="shared" si="1"/>
        <v>0</v>
      </c>
      <c r="Q162" s="188">
        <v>0</v>
      </c>
      <c r="R162" s="188">
        <f t="shared" si="2"/>
        <v>0</v>
      </c>
      <c r="S162" s="188">
        <v>0</v>
      </c>
      <c r="T162" s="189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177</v>
      </c>
      <c r="AT162" s="190" t="s">
        <v>174</v>
      </c>
      <c r="AU162" s="190" t="s">
        <v>86</v>
      </c>
      <c r="AY162" s="14" t="s">
        <v>123</v>
      </c>
      <c r="BE162" s="191">
        <f t="shared" si="4"/>
        <v>0</v>
      </c>
      <c r="BF162" s="191">
        <f t="shared" si="5"/>
        <v>0</v>
      </c>
      <c r="BG162" s="191">
        <f t="shared" si="6"/>
        <v>0</v>
      </c>
      <c r="BH162" s="191">
        <f t="shared" si="7"/>
        <v>0</v>
      </c>
      <c r="BI162" s="191">
        <f t="shared" si="8"/>
        <v>0</v>
      </c>
      <c r="BJ162" s="14" t="s">
        <v>84</v>
      </c>
      <c r="BK162" s="191">
        <f t="shared" si="9"/>
        <v>0</v>
      </c>
      <c r="BL162" s="14" t="s">
        <v>171</v>
      </c>
      <c r="BM162" s="190" t="s">
        <v>226</v>
      </c>
    </row>
    <row r="163" spans="1:65" s="2" customFormat="1" ht="16.5" customHeight="1">
      <c r="A163" s="31"/>
      <c r="B163" s="32"/>
      <c r="C163" s="192" t="s">
        <v>7</v>
      </c>
      <c r="D163" s="192" t="s">
        <v>174</v>
      </c>
      <c r="E163" s="193" t="s">
        <v>254</v>
      </c>
      <c r="F163" s="194" t="s">
        <v>255</v>
      </c>
      <c r="G163" s="195" t="s">
        <v>130</v>
      </c>
      <c r="H163" s="196">
        <v>14</v>
      </c>
      <c r="I163" s="197"/>
      <c r="J163" s="198">
        <f t="shared" si="0"/>
        <v>0</v>
      </c>
      <c r="K163" s="194" t="s">
        <v>1</v>
      </c>
      <c r="L163" s="199"/>
      <c r="M163" s="200" t="s">
        <v>1</v>
      </c>
      <c r="N163" s="201" t="s">
        <v>41</v>
      </c>
      <c r="O163" s="68"/>
      <c r="P163" s="188">
        <f t="shared" si="1"/>
        <v>0</v>
      </c>
      <c r="Q163" s="188">
        <v>0</v>
      </c>
      <c r="R163" s="188">
        <f t="shared" si="2"/>
        <v>0</v>
      </c>
      <c r="S163" s="188">
        <v>0</v>
      </c>
      <c r="T163" s="189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0" t="s">
        <v>177</v>
      </c>
      <c r="AT163" s="190" t="s">
        <v>174</v>
      </c>
      <c r="AU163" s="190" t="s">
        <v>86</v>
      </c>
      <c r="AY163" s="14" t="s">
        <v>123</v>
      </c>
      <c r="BE163" s="191">
        <f t="shared" si="4"/>
        <v>0</v>
      </c>
      <c r="BF163" s="191">
        <f t="shared" si="5"/>
        <v>0</v>
      </c>
      <c r="BG163" s="191">
        <f t="shared" si="6"/>
        <v>0</v>
      </c>
      <c r="BH163" s="191">
        <f t="shared" si="7"/>
        <v>0</v>
      </c>
      <c r="BI163" s="191">
        <f t="shared" si="8"/>
        <v>0</v>
      </c>
      <c r="BJ163" s="14" t="s">
        <v>84</v>
      </c>
      <c r="BK163" s="191">
        <f t="shared" si="9"/>
        <v>0</v>
      </c>
      <c r="BL163" s="14" t="s">
        <v>171</v>
      </c>
      <c r="BM163" s="190" t="s">
        <v>214</v>
      </c>
    </row>
    <row r="164" spans="1:65" s="2" customFormat="1" ht="33" customHeight="1">
      <c r="A164" s="31"/>
      <c r="B164" s="32"/>
      <c r="C164" s="179" t="s">
        <v>256</v>
      </c>
      <c r="D164" s="179" t="s">
        <v>127</v>
      </c>
      <c r="E164" s="180" t="s">
        <v>257</v>
      </c>
      <c r="F164" s="181" t="s">
        <v>258</v>
      </c>
      <c r="G164" s="182" t="s">
        <v>130</v>
      </c>
      <c r="H164" s="183">
        <v>34</v>
      </c>
      <c r="I164" s="184"/>
      <c r="J164" s="185">
        <f t="shared" si="0"/>
        <v>0</v>
      </c>
      <c r="K164" s="181" t="s">
        <v>131</v>
      </c>
      <c r="L164" s="36"/>
      <c r="M164" s="186" t="s">
        <v>1</v>
      </c>
      <c r="N164" s="187" t="s">
        <v>41</v>
      </c>
      <c r="O164" s="68"/>
      <c r="P164" s="188">
        <f t="shared" si="1"/>
        <v>0</v>
      </c>
      <c r="Q164" s="188">
        <v>0</v>
      </c>
      <c r="R164" s="188">
        <f t="shared" si="2"/>
        <v>0</v>
      </c>
      <c r="S164" s="188">
        <v>0</v>
      </c>
      <c r="T164" s="189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171</v>
      </c>
      <c r="AT164" s="190" t="s">
        <v>127</v>
      </c>
      <c r="AU164" s="190" t="s">
        <v>86</v>
      </c>
      <c r="AY164" s="14" t="s">
        <v>123</v>
      </c>
      <c r="BE164" s="191">
        <f t="shared" si="4"/>
        <v>0</v>
      </c>
      <c r="BF164" s="191">
        <f t="shared" si="5"/>
        <v>0</v>
      </c>
      <c r="BG164" s="191">
        <f t="shared" si="6"/>
        <v>0</v>
      </c>
      <c r="BH164" s="191">
        <f t="shared" si="7"/>
        <v>0</v>
      </c>
      <c r="BI164" s="191">
        <f t="shared" si="8"/>
        <v>0</v>
      </c>
      <c r="BJ164" s="14" t="s">
        <v>84</v>
      </c>
      <c r="BK164" s="191">
        <f t="shared" si="9"/>
        <v>0</v>
      </c>
      <c r="BL164" s="14" t="s">
        <v>171</v>
      </c>
      <c r="BM164" s="190" t="s">
        <v>259</v>
      </c>
    </row>
    <row r="165" spans="1:65" s="2" customFormat="1" ht="16.5" customHeight="1">
      <c r="A165" s="31"/>
      <c r="B165" s="32"/>
      <c r="C165" s="192" t="s">
        <v>199</v>
      </c>
      <c r="D165" s="192" t="s">
        <v>174</v>
      </c>
      <c r="E165" s="193" t="s">
        <v>260</v>
      </c>
      <c r="F165" s="194" t="s">
        <v>261</v>
      </c>
      <c r="G165" s="195" t="s">
        <v>130</v>
      </c>
      <c r="H165" s="196">
        <v>34</v>
      </c>
      <c r="I165" s="197"/>
      <c r="J165" s="198">
        <f t="shared" si="0"/>
        <v>0</v>
      </c>
      <c r="K165" s="194" t="s">
        <v>1</v>
      </c>
      <c r="L165" s="199"/>
      <c r="M165" s="200" t="s">
        <v>1</v>
      </c>
      <c r="N165" s="201" t="s">
        <v>41</v>
      </c>
      <c r="O165" s="68"/>
      <c r="P165" s="188">
        <f t="shared" si="1"/>
        <v>0</v>
      </c>
      <c r="Q165" s="188">
        <v>0</v>
      </c>
      <c r="R165" s="188">
        <f t="shared" si="2"/>
        <v>0</v>
      </c>
      <c r="S165" s="188">
        <v>0</v>
      </c>
      <c r="T165" s="189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0" t="s">
        <v>177</v>
      </c>
      <c r="AT165" s="190" t="s">
        <v>174</v>
      </c>
      <c r="AU165" s="190" t="s">
        <v>86</v>
      </c>
      <c r="AY165" s="14" t="s">
        <v>123</v>
      </c>
      <c r="BE165" s="191">
        <f t="shared" si="4"/>
        <v>0</v>
      </c>
      <c r="BF165" s="191">
        <f t="shared" si="5"/>
        <v>0</v>
      </c>
      <c r="BG165" s="191">
        <f t="shared" si="6"/>
        <v>0</v>
      </c>
      <c r="BH165" s="191">
        <f t="shared" si="7"/>
        <v>0</v>
      </c>
      <c r="BI165" s="191">
        <f t="shared" si="8"/>
        <v>0</v>
      </c>
      <c r="BJ165" s="14" t="s">
        <v>84</v>
      </c>
      <c r="BK165" s="191">
        <f t="shared" si="9"/>
        <v>0</v>
      </c>
      <c r="BL165" s="14" t="s">
        <v>171</v>
      </c>
      <c r="BM165" s="190" t="s">
        <v>152</v>
      </c>
    </row>
    <row r="166" spans="1:65" s="2" customFormat="1" ht="16.5" customHeight="1">
      <c r="A166" s="31"/>
      <c r="B166" s="32"/>
      <c r="C166" s="192" t="s">
        <v>262</v>
      </c>
      <c r="D166" s="192" t="s">
        <v>174</v>
      </c>
      <c r="E166" s="193" t="s">
        <v>254</v>
      </c>
      <c r="F166" s="194" t="s">
        <v>255</v>
      </c>
      <c r="G166" s="195" t="s">
        <v>130</v>
      </c>
      <c r="H166" s="196">
        <v>34</v>
      </c>
      <c r="I166" s="197"/>
      <c r="J166" s="198">
        <f t="shared" si="0"/>
        <v>0</v>
      </c>
      <c r="K166" s="194" t="s">
        <v>1</v>
      </c>
      <c r="L166" s="199"/>
      <c r="M166" s="200" t="s">
        <v>1</v>
      </c>
      <c r="N166" s="201" t="s">
        <v>41</v>
      </c>
      <c r="O166" s="68"/>
      <c r="P166" s="188">
        <f t="shared" si="1"/>
        <v>0</v>
      </c>
      <c r="Q166" s="188">
        <v>0</v>
      </c>
      <c r="R166" s="188">
        <f t="shared" si="2"/>
        <v>0</v>
      </c>
      <c r="S166" s="188">
        <v>0</v>
      </c>
      <c r="T166" s="189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177</v>
      </c>
      <c r="AT166" s="190" t="s">
        <v>174</v>
      </c>
      <c r="AU166" s="190" t="s">
        <v>86</v>
      </c>
      <c r="AY166" s="14" t="s">
        <v>123</v>
      </c>
      <c r="BE166" s="191">
        <f t="shared" si="4"/>
        <v>0</v>
      </c>
      <c r="BF166" s="191">
        <f t="shared" si="5"/>
        <v>0</v>
      </c>
      <c r="BG166" s="191">
        <f t="shared" si="6"/>
        <v>0</v>
      </c>
      <c r="BH166" s="191">
        <f t="shared" si="7"/>
        <v>0</v>
      </c>
      <c r="BI166" s="191">
        <f t="shared" si="8"/>
        <v>0</v>
      </c>
      <c r="BJ166" s="14" t="s">
        <v>84</v>
      </c>
      <c r="BK166" s="191">
        <f t="shared" si="9"/>
        <v>0</v>
      </c>
      <c r="BL166" s="14" t="s">
        <v>171</v>
      </c>
      <c r="BM166" s="190" t="s">
        <v>160</v>
      </c>
    </row>
    <row r="167" spans="1:65" s="2" customFormat="1" ht="16.5" customHeight="1">
      <c r="A167" s="31"/>
      <c r="B167" s="32"/>
      <c r="C167" s="179" t="s">
        <v>263</v>
      </c>
      <c r="D167" s="179" t="s">
        <v>127</v>
      </c>
      <c r="E167" s="180" t="s">
        <v>264</v>
      </c>
      <c r="F167" s="181" t="s">
        <v>265</v>
      </c>
      <c r="G167" s="182" t="s">
        <v>130</v>
      </c>
      <c r="H167" s="183">
        <v>26</v>
      </c>
      <c r="I167" s="184"/>
      <c r="J167" s="185">
        <f t="shared" si="0"/>
        <v>0</v>
      </c>
      <c r="K167" s="181" t="s">
        <v>131</v>
      </c>
      <c r="L167" s="36"/>
      <c r="M167" s="186" t="s">
        <v>1</v>
      </c>
      <c r="N167" s="187" t="s">
        <v>41</v>
      </c>
      <c r="O167" s="68"/>
      <c r="P167" s="188">
        <f t="shared" si="1"/>
        <v>0</v>
      </c>
      <c r="Q167" s="188">
        <v>0</v>
      </c>
      <c r="R167" s="188">
        <f t="shared" si="2"/>
        <v>0</v>
      </c>
      <c r="S167" s="188">
        <v>0</v>
      </c>
      <c r="T167" s="189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171</v>
      </c>
      <c r="AT167" s="190" t="s">
        <v>127</v>
      </c>
      <c r="AU167" s="190" t="s">
        <v>86</v>
      </c>
      <c r="AY167" s="14" t="s">
        <v>123</v>
      </c>
      <c r="BE167" s="191">
        <f t="shared" si="4"/>
        <v>0</v>
      </c>
      <c r="BF167" s="191">
        <f t="shared" si="5"/>
        <v>0</v>
      </c>
      <c r="BG167" s="191">
        <f t="shared" si="6"/>
        <v>0</v>
      </c>
      <c r="BH167" s="191">
        <f t="shared" si="7"/>
        <v>0</v>
      </c>
      <c r="BI167" s="191">
        <f t="shared" si="8"/>
        <v>0</v>
      </c>
      <c r="BJ167" s="14" t="s">
        <v>84</v>
      </c>
      <c r="BK167" s="191">
        <f t="shared" si="9"/>
        <v>0</v>
      </c>
      <c r="BL167" s="14" t="s">
        <v>171</v>
      </c>
      <c r="BM167" s="190" t="s">
        <v>266</v>
      </c>
    </row>
    <row r="168" spans="1:65" s="2" customFormat="1" ht="16.5" customHeight="1">
      <c r="A168" s="31"/>
      <c r="B168" s="32"/>
      <c r="C168" s="192" t="s">
        <v>225</v>
      </c>
      <c r="D168" s="192" t="s">
        <v>174</v>
      </c>
      <c r="E168" s="193" t="s">
        <v>267</v>
      </c>
      <c r="F168" s="194" t="s">
        <v>268</v>
      </c>
      <c r="G168" s="195" t="s">
        <v>198</v>
      </c>
      <c r="H168" s="196">
        <v>26</v>
      </c>
      <c r="I168" s="197"/>
      <c r="J168" s="198">
        <f t="shared" si="0"/>
        <v>0</v>
      </c>
      <c r="K168" s="194" t="s">
        <v>1</v>
      </c>
      <c r="L168" s="199"/>
      <c r="M168" s="200" t="s">
        <v>1</v>
      </c>
      <c r="N168" s="201" t="s">
        <v>41</v>
      </c>
      <c r="O168" s="68"/>
      <c r="P168" s="188">
        <f t="shared" si="1"/>
        <v>0</v>
      </c>
      <c r="Q168" s="188">
        <v>0</v>
      </c>
      <c r="R168" s="188">
        <f t="shared" si="2"/>
        <v>0</v>
      </c>
      <c r="S168" s="188">
        <v>0</v>
      </c>
      <c r="T168" s="189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177</v>
      </c>
      <c r="AT168" s="190" t="s">
        <v>174</v>
      </c>
      <c r="AU168" s="190" t="s">
        <v>86</v>
      </c>
      <c r="AY168" s="14" t="s">
        <v>123</v>
      </c>
      <c r="BE168" s="191">
        <f t="shared" si="4"/>
        <v>0</v>
      </c>
      <c r="BF168" s="191">
        <f t="shared" si="5"/>
        <v>0</v>
      </c>
      <c r="BG168" s="191">
        <f t="shared" si="6"/>
        <v>0</v>
      </c>
      <c r="BH168" s="191">
        <f t="shared" si="7"/>
        <v>0</v>
      </c>
      <c r="BI168" s="191">
        <f t="shared" si="8"/>
        <v>0</v>
      </c>
      <c r="BJ168" s="14" t="s">
        <v>84</v>
      </c>
      <c r="BK168" s="191">
        <f t="shared" si="9"/>
        <v>0</v>
      </c>
      <c r="BL168" s="14" t="s">
        <v>171</v>
      </c>
      <c r="BM168" s="190" t="s">
        <v>269</v>
      </c>
    </row>
    <row r="169" spans="1:65" s="2" customFormat="1" ht="16.5" customHeight="1">
      <c r="A169" s="31"/>
      <c r="B169" s="32"/>
      <c r="C169" s="179" t="s">
        <v>266</v>
      </c>
      <c r="D169" s="179" t="s">
        <v>127</v>
      </c>
      <c r="E169" s="180" t="s">
        <v>270</v>
      </c>
      <c r="F169" s="181" t="s">
        <v>271</v>
      </c>
      <c r="G169" s="182" t="s">
        <v>130</v>
      </c>
      <c r="H169" s="183">
        <v>2</v>
      </c>
      <c r="I169" s="184"/>
      <c r="J169" s="185">
        <f t="shared" si="0"/>
        <v>0</v>
      </c>
      <c r="K169" s="181" t="s">
        <v>131</v>
      </c>
      <c r="L169" s="36"/>
      <c r="M169" s="186" t="s">
        <v>1</v>
      </c>
      <c r="N169" s="187" t="s">
        <v>41</v>
      </c>
      <c r="O169" s="68"/>
      <c r="P169" s="188">
        <f t="shared" si="1"/>
        <v>0</v>
      </c>
      <c r="Q169" s="188">
        <v>0</v>
      </c>
      <c r="R169" s="188">
        <f t="shared" si="2"/>
        <v>0</v>
      </c>
      <c r="S169" s="188">
        <v>0</v>
      </c>
      <c r="T169" s="189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0" t="s">
        <v>171</v>
      </c>
      <c r="AT169" s="190" t="s">
        <v>127</v>
      </c>
      <c r="AU169" s="190" t="s">
        <v>86</v>
      </c>
      <c r="AY169" s="14" t="s">
        <v>123</v>
      </c>
      <c r="BE169" s="191">
        <f t="shared" si="4"/>
        <v>0</v>
      </c>
      <c r="BF169" s="191">
        <f t="shared" si="5"/>
        <v>0</v>
      </c>
      <c r="BG169" s="191">
        <f t="shared" si="6"/>
        <v>0</v>
      </c>
      <c r="BH169" s="191">
        <f t="shared" si="7"/>
        <v>0</v>
      </c>
      <c r="BI169" s="191">
        <f t="shared" si="8"/>
        <v>0</v>
      </c>
      <c r="BJ169" s="14" t="s">
        <v>84</v>
      </c>
      <c r="BK169" s="191">
        <f t="shared" si="9"/>
        <v>0</v>
      </c>
      <c r="BL169" s="14" t="s">
        <v>171</v>
      </c>
      <c r="BM169" s="190" t="s">
        <v>272</v>
      </c>
    </row>
    <row r="170" spans="1:65" s="2" customFormat="1" ht="16.5" customHeight="1">
      <c r="A170" s="31"/>
      <c r="B170" s="32"/>
      <c r="C170" s="192" t="s">
        <v>273</v>
      </c>
      <c r="D170" s="192" t="s">
        <v>174</v>
      </c>
      <c r="E170" s="193" t="s">
        <v>274</v>
      </c>
      <c r="F170" s="194" t="s">
        <v>275</v>
      </c>
      <c r="G170" s="195" t="s">
        <v>130</v>
      </c>
      <c r="H170" s="196">
        <v>2</v>
      </c>
      <c r="I170" s="197"/>
      <c r="J170" s="198">
        <f t="shared" si="0"/>
        <v>0</v>
      </c>
      <c r="K170" s="194" t="s">
        <v>131</v>
      </c>
      <c r="L170" s="199"/>
      <c r="M170" s="200" t="s">
        <v>1</v>
      </c>
      <c r="N170" s="201" t="s">
        <v>41</v>
      </c>
      <c r="O170" s="68"/>
      <c r="P170" s="188">
        <f t="shared" si="1"/>
        <v>0</v>
      </c>
      <c r="Q170" s="188">
        <v>8.0000000000000004E-4</v>
      </c>
      <c r="R170" s="188">
        <f t="shared" si="2"/>
        <v>1.6000000000000001E-3</v>
      </c>
      <c r="S170" s="188">
        <v>0</v>
      </c>
      <c r="T170" s="189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177</v>
      </c>
      <c r="AT170" s="190" t="s">
        <v>174</v>
      </c>
      <c r="AU170" s="190" t="s">
        <v>86</v>
      </c>
      <c r="AY170" s="14" t="s">
        <v>123</v>
      </c>
      <c r="BE170" s="191">
        <f t="shared" si="4"/>
        <v>0</v>
      </c>
      <c r="BF170" s="191">
        <f t="shared" si="5"/>
        <v>0</v>
      </c>
      <c r="BG170" s="191">
        <f t="shared" si="6"/>
        <v>0</v>
      </c>
      <c r="BH170" s="191">
        <f t="shared" si="7"/>
        <v>0</v>
      </c>
      <c r="BI170" s="191">
        <f t="shared" si="8"/>
        <v>0</v>
      </c>
      <c r="BJ170" s="14" t="s">
        <v>84</v>
      </c>
      <c r="BK170" s="191">
        <f t="shared" si="9"/>
        <v>0</v>
      </c>
      <c r="BL170" s="14" t="s">
        <v>171</v>
      </c>
      <c r="BM170" s="190" t="s">
        <v>276</v>
      </c>
    </row>
    <row r="171" spans="1:65" s="2" customFormat="1" ht="16.5" customHeight="1">
      <c r="A171" s="31"/>
      <c r="B171" s="32"/>
      <c r="C171" s="179" t="s">
        <v>203</v>
      </c>
      <c r="D171" s="179" t="s">
        <v>127</v>
      </c>
      <c r="E171" s="180" t="s">
        <v>277</v>
      </c>
      <c r="F171" s="181" t="s">
        <v>278</v>
      </c>
      <c r="G171" s="182" t="s">
        <v>130</v>
      </c>
      <c r="H171" s="183">
        <v>8</v>
      </c>
      <c r="I171" s="184"/>
      <c r="J171" s="185">
        <f t="shared" si="0"/>
        <v>0</v>
      </c>
      <c r="K171" s="181" t="s">
        <v>1</v>
      </c>
      <c r="L171" s="36"/>
      <c r="M171" s="186" t="s">
        <v>1</v>
      </c>
      <c r="N171" s="187" t="s">
        <v>41</v>
      </c>
      <c r="O171" s="68"/>
      <c r="P171" s="188">
        <f t="shared" si="1"/>
        <v>0</v>
      </c>
      <c r="Q171" s="188">
        <v>0</v>
      </c>
      <c r="R171" s="188">
        <f t="shared" si="2"/>
        <v>0</v>
      </c>
      <c r="S171" s="188">
        <v>0</v>
      </c>
      <c r="T171" s="189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171</v>
      </c>
      <c r="AT171" s="190" t="s">
        <v>127</v>
      </c>
      <c r="AU171" s="190" t="s">
        <v>86</v>
      </c>
      <c r="AY171" s="14" t="s">
        <v>123</v>
      </c>
      <c r="BE171" s="191">
        <f t="shared" si="4"/>
        <v>0</v>
      </c>
      <c r="BF171" s="191">
        <f t="shared" si="5"/>
        <v>0</v>
      </c>
      <c r="BG171" s="191">
        <f t="shared" si="6"/>
        <v>0</v>
      </c>
      <c r="BH171" s="191">
        <f t="shared" si="7"/>
        <v>0</v>
      </c>
      <c r="BI171" s="191">
        <f t="shared" si="8"/>
        <v>0</v>
      </c>
      <c r="BJ171" s="14" t="s">
        <v>84</v>
      </c>
      <c r="BK171" s="191">
        <f t="shared" si="9"/>
        <v>0</v>
      </c>
      <c r="BL171" s="14" t="s">
        <v>171</v>
      </c>
      <c r="BM171" s="190" t="s">
        <v>218</v>
      </c>
    </row>
    <row r="172" spans="1:65" s="2" customFormat="1" ht="16.5" customHeight="1">
      <c r="A172" s="31"/>
      <c r="B172" s="32"/>
      <c r="C172" s="192" t="s">
        <v>8</v>
      </c>
      <c r="D172" s="192" t="s">
        <v>174</v>
      </c>
      <c r="E172" s="193" t="s">
        <v>279</v>
      </c>
      <c r="F172" s="194" t="s">
        <v>280</v>
      </c>
      <c r="G172" s="195" t="s">
        <v>198</v>
      </c>
      <c r="H172" s="196">
        <v>8</v>
      </c>
      <c r="I172" s="197"/>
      <c r="J172" s="198">
        <f t="shared" si="0"/>
        <v>0</v>
      </c>
      <c r="K172" s="194" t="s">
        <v>1</v>
      </c>
      <c r="L172" s="199"/>
      <c r="M172" s="200" t="s">
        <v>1</v>
      </c>
      <c r="N172" s="201" t="s">
        <v>41</v>
      </c>
      <c r="O172" s="68"/>
      <c r="P172" s="188">
        <f t="shared" si="1"/>
        <v>0</v>
      </c>
      <c r="Q172" s="188">
        <v>0</v>
      </c>
      <c r="R172" s="188">
        <f t="shared" si="2"/>
        <v>0</v>
      </c>
      <c r="S172" s="188">
        <v>0</v>
      </c>
      <c r="T172" s="189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177</v>
      </c>
      <c r="AT172" s="190" t="s">
        <v>174</v>
      </c>
      <c r="AU172" s="190" t="s">
        <v>86</v>
      </c>
      <c r="AY172" s="14" t="s">
        <v>123</v>
      </c>
      <c r="BE172" s="191">
        <f t="shared" si="4"/>
        <v>0</v>
      </c>
      <c r="BF172" s="191">
        <f t="shared" si="5"/>
        <v>0</v>
      </c>
      <c r="BG172" s="191">
        <f t="shared" si="6"/>
        <v>0</v>
      </c>
      <c r="BH172" s="191">
        <f t="shared" si="7"/>
        <v>0</v>
      </c>
      <c r="BI172" s="191">
        <f t="shared" si="8"/>
        <v>0</v>
      </c>
      <c r="BJ172" s="14" t="s">
        <v>84</v>
      </c>
      <c r="BK172" s="191">
        <f t="shared" si="9"/>
        <v>0</v>
      </c>
      <c r="BL172" s="14" t="s">
        <v>171</v>
      </c>
      <c r="BM172" s="190" t="s">
        <v>183</v>
      </c>
    </row>
    <row r="173" spans="1:65" s="2" customFormat="1" ht="24.2" customHeight="1">
      <c r="A173" s="31"/>
      <c r="B173" s="32"/>
      <c r="C173" s="179" t="s">
        <v>281</v>
      </c>
      <c r="D173" s="179" t="s">
        <v>127</v>
      </c>
      <c r="E173" s="180" t="s">
        <v>282</v>
      </c>
      <c r="F173" s="181" t="s">
        <v>283</v>
      </c>
      <c r="G173" s="182" t="s">
        <v>130</v>
      </c>
      <c r="H173" s="183">
        <v>10</v>
      </c>
      <c r="I173" s="184"/>
      <c r="J173" s="185">
        <f t="shared" si="0"/>
        <v>0</v>
      </c>
      <c r="K173" s="181" t="s">
        <v>1</v>
      </c>
      <c r="L173" s="36"/>
      <c r="M173" s="186" t="s">
        <v>1</v>
      </c>
      <c r="N173" s="187" t="s">
        <v>41</v>
      </c>
      <c r="O173" s="68"/>
      <c r="P173" s="188">
        <f t="shared" si="1"/>
        <v>0</v>
      </c>
      <c r="Q173" s="188">
        <v>0</v>
      </c>
      <c r="R173" s="188">
        <f t="shared" si="2"/>
        <v>0</v>
      </c>
      <c r="S173" s="188">
        <v>0</v>
      </c>
      <c r="T173" s="189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171</v>
      </c>
      <c r="AT173" s="190" t="s">
        <v>127</v>
      </c>
      <c r="AU173" s="190" t="s">
        <v>86</v>
      </c>
      <c r="AY173" s="14" t="s">
        <v>123</v>
      </c>
      <c r="BE173" s="191">
        <f t="shared" si="4"/>
        <v>0</v>
      </c>
      <c r="BF173" s="191">
        <f t="shared" si="5"/>
        <v>0</v>
      </c>
      <c r="BG173" s="191">
        <f t="shared" si="6"/>
        <v>0</v>
      </c>
      <c r="BH173" s="191">
        <f t="shared" si="7"/>
        <v>0</v>
      </c>
      <c r="BI173" s="191">
        <f t="shared" si="8"/>
        <v>0</v>
      </c>
      <c r="BJ173" s="14" t="s">
        <v>84</v>
      </c>
      <c r="BK173" s="191">
        <f t="shared" si="9"/>
        <v>0</v>
      </c>
      <c r="BL173" s="14" t="s">
        <v>171</v>
      </c>
      <c r="BM173" s="190" t="s">
        <v>238</v>
      </c>
    </row>
    <row r="174" spans="1:65" s="2" customFormat="1" ht="24.2" customHeight="1">
      <c r="A174" s="31"/>
      <c r="B174" s="32"/>
      <c r="C174" s="192" t="s">
        <v>217</v>
      </c>
      <c r="D174" s="192" t="s">
        <v>174</v>
      </c>
      <c r="E174" s="193" t="s">
        <v>284</v>
      </c>
      <c r="F174" s="194" t="s">
        <v>283</v>
      </c>
      <c r="G174" s="195" t="s">
        <v>198</v>
      </c>
      <c r="H174" s="196">
        <v>10</v>
      </c>
      <c r="I174" s="197"/>
      <c r="J174" s="198">
        <f t="shared" si="0"/>
        <v>0</v>
      </c>
      <c r="K174" s="194" t="s">
        <v>1</v>
      </c>
      <c r="L174" s="199"/>
      <c r="M174" s="200" t="s">
        <v>1</v>
      </c>
      <c r="N174" s="201" t="s">
        <v>41</v>
      </c>
      <c r="O174" s="68"/>
      <c r="P174" s="188">
        <f t="shared" si="1"/>
        <v>0</v>
      </c>
      <c r="Q174" s="188">
        <v>0</v>
      </c>
      <c r="R174" s="188">
        <f t="shared" si="2"/>
        <v>0</v>
      </c>
      <c r="S174" s="188">
        <v>0</v>
      </c>
      <c r="T174" s="189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0" t="s">
        <v>177</v>
      </c>
      <c r="AT174" s="190" t="s">
        <v>174</v>
      </c>
      <c r="AU174" s="190" t="s">
        <v>86</v>
      </c>
      <c r="AY174" s="14" t="s">
        <v>123</v>
      </c>
      <c r="BE174" s="191">
        <f t="shared" si="4"/>
        <v>0</v>
      </c>
      <c r="BF174" s="191">
        <f t="shared" si="5"/>
        <v>0</v>
      </c>
      <c r="BG174" s="191">
        <f t="shared" si="6"/>
        <v>0</v>
      </c>
      <c r="BH174" s="191">
        <f t="shared" si="7"/>
        <v>0</v>
      </c>
      <c r="BI174" s="191">
        <f t="shared" si="8"/>
        <v>0</v>
      </c>
      <c r="BJ174" s="14" t="s">
        <v>84</v>
      </c>
      <c r="BK174" s="191">
        <f t="shared" si="9"/>
        <v>0</v>
      </c>
      <c r="BL174" s="14" t="s">
        <v>171</v>
      </c>
      <c r="BM174" s="190" t="s">
        <v>285</v>
      </c>
    </row>
    <row r="175" spans="1:65" s="2" customFormat="1" ht="37.9" customHeight="1">
      <c r="A175" s="31"/>
      <c r="B175" s="32"/>
      <c r="C175" s="179" t="s">
        <v>269</v>
      </c>
      <c r="D175" s="179" t="s">
        <v>127</v>
      </c>
      <c r="E175" s="180" t="s">
        <v>286</v>
      </c>
      <c r="F175" s="181" t="s">
        <v>287</v>
      </c>
      <c r="G175" s="182" t="s">
        <v>130</v>
      </c>
      <c r="H175" s="183">
        <v>4</v>
      </c>
      <c r="I175" s="184"/>
      <c r="J175" s="185">
        <f t="shared" si="0"/>
        <v>0</v>
      </c>
      <c r="K175" s="181" t="s">
        <v>131</v>
      </c>
      <c r="L175" s="36"/>
      <c r="M175" s="186" t="s">
        <v>1</v>
      </c>
      <c r="N175" s="187" t="s">
        <v>41</v>
      </c>
      <c r="O175" s="68"/>
      <c r="P175" s="188">
        <f t="shared" si="1"/>
        <v>0</v>
      </c>
      <c r="Q175" s="188">
        <v>0</v>
      </c>
      <c r="R175" s="188">
        <f t="shared" si="2"/>
        <v>0</v>
      </c>
      <c r="S175" s="188">
        <v>0</v>
      </c>
      <c r="T175" s="189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0" t="s">
        <v>171</v>
      </c>
      <c r="AT175" s="190" t="s">
        <v>127</v>
      </c>
      <c r="AU175" s="190" t="s">
        <v>86</v>
      </c>
      <c r="AY175" s="14" t="s">
        <v>123</v>
      </c>
      <c r="BE175" s="191">
        <f t="shared" si="4"/>
        <v>0</v>
      </c>
      <c r="BF175" s="191">
        <f t="shared" si="5"/>
        <v>0</v>
      </c>
      <c r="BG175" s="191">
        <f t="shared" si="6"/>
        <v>0</v>
      </c>
      <c r="BH175" s="191">
        <f t="shared" si="7"/>
        <v>0</v>
      </c>
      <c r="BI175" s="191">
        <f t="shared" si="8"/>
        <v>0</v>
      </c>
      <c r="BJ175" s="14" t="s">
        <v>84</v>
      </c>
      <c r="BK175" s="191">
        <f t="shared" si="9"/>
        <v>0</v>
      </c>
      <c r="BL175" s="14" t="s">
        <v>171</v>
      </c>
      <c r="BM175" s="190" t="s">
        <v>288</v>
      </c>
    </row>
    <row r="176" spans="1:65" s="2" customFormat="1" ht="16.5" customHeight="1">
      <c r="A176" s="31"/>
      <c r="B176" s="32"/>
      <c r="C176" s="192" t="s">
        <v>289</v>
      </c>
      <c r="D176" s="192" t="s">
        <v>174</v>
      </c>
      <c r="E176" s="193" t="s">
        <v>290</v>
      </c>
      <c r="F176" s="194" t="s">
        <v>291</v>
      </c>
      <c r="G176" s="195" t="s">
        <v>130</v>
      </c>
      <c r="H176" s="196">
        <v>4</v>
      </c>
      <c r="I176" s="197"/>
      <c r="J176" s="198">
        <f t="shared" si="0"/>
        <v>0</v>
      </c>
      <c r="K176" s="194" t="s">
        <v>131</v>
      </c>
      <c r="L176" s="199"/>
      <c r="M176" s="200" t="s">
        <v>1</v>
      </c>
      <c r="N176" s="201" t="s">
        <v>41</v>
      </c>
      <c r="O176" s="68"/>
      <c r="P176" s="188">
        <f t="shared" si="1"/>
        <v>0</v>
      </c>
      <c r="Q176" s="188">
        <v>1E-3</v>
      </c>
      <c r="R176" s="188">
        <f t="shared" si="2"/>
        <v>4.0000000000000001E-3</v>
      </c>
      <c r="S176" s="188">
        <v>0</v>
      </c>
      <c r="T176" s="189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177</v>
      </c>
      <c r="AT176" s="190" t="s">
        <v>174</v>
      </c>
      <c r="AU176" s="190" t="s">
        <v>86</v>
      </c>
      <c r="AY176" s="14" t="s">
        <v>123</v>
      </c>
      <c r="BE176" s="191">
        <f t="shared" si="4"/>
        <v>0</v>
      </c>
      <c r="BF176" s="191">
        <f t="shared" si="5"/>
        <v>0</v>
      </c>
      <c r="BG176" s="191">
        <f t="shared" si="6"/>
        <v>0</v>
      </c>
      <c r="BH176" s="191">
        <f t="shared" si="7"/>
        <v>0</v>
      </c>
      <c r="BI176" s="191">
        <f t="shared" si="8"/>
        <v>0</v>
      </c>
      <c r="BJ176" s="14" t="s">
        <v>84</v>
      </c>
      <c r="BK176" s="191">
        <f t="shared" si="9"/>
        <v>0</v>
      </c>
      <c r="BL176" s="14" t="s">
        <v>171</v>
      </c>
      <c r="BM176" s="190" t="s">
        <v>292</v>
      </c>
    </row>
    <row r="177" spans="1:65" s="2" customFormat="1" ht="24.2" customHeight="1">
      <c r="A177" s="31"/>
      <c r="B177" s="32"/>
      <c r="C177" s="179" t="s">
        <v>293</v>
      </c>
      <c r="D177" s="179" t="s">
        <v>127</v>
      </c>
      <c r="E177" s="180" t="s">
        <v>294</v>
      </c>
      <c r="F177" s="181" t="s">
        <v>295</v>
      </c>
      <c r="G177" s="182" t="s">
        <v>136</v>
      </c>
      <c r="H177" s="183">
        <v>124</v>
      </c>
      <c r="I177" s="184"/>
      <c r="J177" s="185">
        <f t="shared" si="0"/>
        <v>0</v>
      </c>
      <c r="K177" s="181" t="s">
        <v>1</v>
      </c>
      <c r="L177" s="36"/>
      <c r="M177" s="186" t="s">
        <v>1</v>
      </c>
      <c r="N177" s="187" t="s">
        <v>41</v>
      </c>
      <c r="O177" s="68"/>
      <c r="P177" s="188">
        <f t="shared" si="1"/>
        <v>0</v>
      </c>
      <c r="Q177" s="188">
        <v>0</v>
      </c>
      <c r="R177" s="188">
        <f t="shared" si="2"/>
        <v>0</v>
      </c>
      <c r="S177" s="188">
        <v>0</v>
      </c>
      <c r="T177" s="189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0" t="s">
        <v>171</v>
      </c>
      <c r="AT177" s="190" t="s">
        <v>127</v>
      </c>
      <c r="AU177" s="190" t="s">
        <v>86</v>
      </c>
      <c r="AY177" s="14" t="s">
        <v>123</v>
      </c>
      <c r="BE177" s="191">
        <f t="shared" si="4"/>
        <v>0</v>
      </c>
      <c r="BF177" s="191">
        <f t="shared" si="5"/>
        <v>0</v>
      </c>
      <c r="BG177" s="191">
        <f t="shared" si="6"/>
        <v>0</v>
      </c>
      <c r="BH177" s="191">
        <f t="shared" si="7"/>
        <v>0</v>
      </c>
      <c r="BI177" s="191">
        <f t="shared" si="8"/>
        <v>0</v>
      </c>
      <c r="BJ177" s="14" t="s">
        <v>84</v>
      </c>
      <c r="BK177" s="191">
        <f t="shared" si="9"/>
        <v>0</v>
      </c>
      <c r="BL177" s="14" t="s">
        <v>171</v>
      </c>
      <c r="BM177" s="190" t="s">
        <v>296</v>
      </c>
    </row>
    <row r="178" spans="1:65" s="2" customFormat="1" ht="16.5" customHeight="1">
      <c r="A178" s="31"/>
      <c r="B178" s="32"/>
      <c r="C178" s="192" t="s">
        <v>210</v>
      </c>
      <c r="D178" s="192" t="s">
        <v>174</v>
      </c>
      <c r="E178" s="193" t="s">
        <v>297</v>
      </c>
      <c r="F178" s="194" t="s">
        <v>298</v>
      </c>
      <c r="G178" s="195" t="s">
        <v>136</v>
      </c>
      <c r="H178" s="196">
        <v>124</v>
      </c>
      <c r="I178" s="197"/>
      <c r="J178" s="198">
        <f t="shared" si="0"/>
        <v>0</v>
      </c>
      <c r="K178" s="194" t="s">
        <v>1</v>
      </c>
      <c r="L178" s="199"/>
      <c r="M178" s="200" t="s">
        <v>1</v>
      </c>
      <c r="N178" s="201" t="s">
        <v>41</v>
      </c>
      <c r="O178" s="68"/>
      <c r="P178" s="188">
        <f t="shared" si="1"/>
        <v>0</v>
      </c>
      <c r="Q178" s="188">
        <v>0</v>
      </c>
      <c r="R178" s="188">
        <f t="shared" si="2"/>
        <v>0</v>
      </c>
      <c r="S178" s="188">
        <v>0</v>
      </c>
      <c r="T178" s="189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177</v>
      </c>
      <c r="AT178" s="190" t="s">
        <v>174</v>
      </c>
      <c r="AU178" s="190" t="s">
        <v>86</v>
      </c>
      <c r="AY178" s="14" t="s">
        <v>123</v>
      </c>
      <c r="BE178" s="191">
        <f t="shared" si="4"/>
        <v>0</v>
      </c>
      <c r="BF178" s="191">
        <f t="shared" si="5"/>
        <v>0</v>
      </c>
      <c r="BG178" s="191">
        <f t="shared" si="6"/>
        <v>0</v>
      </c>
      <c r="BH178" s="191">
        <f t="shared" si="7"/>
        <v>0</v>
      </c>
      <c r="BI178" s="191">
        <f t="shared" si="8"/>
        <v>0</v>
      </c>
      <c r="BJ178" s="14" t="s">
        <v>84</v>
      </c>
      <c r="BK178" s="191">
        <f t="shared" si="9"/>
        <v>0</v>
      </c>
      <c r="BL178" s="14" t="s">
        <v>171</v>
      </c>
      <c r="BM178" s="190" t="s">
        <v>299</v>
      </c>
    </row>
    <row r="179" spans="1:65" s="2" customFormat="1" ht="24.2" customHeight="1">
      <c r="A179" s="31"/>
      <c r="B179" s="32"/>
      <c r="C179" s="179" t="s">
        <v>259</v>
      </c>
      <c r="D179" s="179" t="s">
        <v>127</v>
      </c>
      <c r="E179" s="180" t="s">
        <v>300</v>
      </c>
      <c r="F179" s="181" t="s">
        <v>301</v>
      </c>
      <c r="G179" s="182" t="s">
        <v>130</v>
      </c>
      <c r="H179" s="183">
        <v>1</v>
      </c>
      <c r="I179" s="184"/>
      <c r="J179" s="185">
        <f t="shared" si="0"/>
        <v>0</v>
      </c>
      <c r="K179" s="181" t="s">
        <v>1</v>
      </c>
      <c r="L179" s="36"/>
      <c r="M179" s="186" t="s">
        <v>1</v>
      </c>
      <c r="N179" s="187" t="s">
        <v>41</v>
      </c>
      <c r="O179" s="68"/>
      <c r="P179" s="188">
        <f t="shared" si="1"/>
        <v>0</v>
      </c>
      <c r="Q179" s="188">
        <v>0</v>
      </c>
      <c r="R179" s="188">
        <f t="shared" si="2"/>
        <v>0</v>
      </c>
      <c r="S179" s="188">
        <v>0</v>
      </c>
      <c r="T179" s="189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0" t="s">
        <v>171</v>
      </c>
      <c r="AT179" s="190" t="s">
        <v>127</v>
      </c>
      <c r="AU179" s="190" t="s">
        <v>86</v>
      </c>
      <c r="AY179" s="14" t="s">
        <v>123</v>
      </c>
      <c r="BE179" s="191">
        <f t="shared" si="4"/>
        <v>0</v>
      </c>
      <c r="BF179" s="191">
        <f t="shared" si="5"/>
        <v>0</v>
      </c>
      <c r="BG179" s="191">
        <f t="shared" si="6"/>
        <v>0</v>
      </c>
      <c r="BH179" s="191">
        <f t="shared" si="7"/>
        <v>0</v>
      </c>
      <c r="BI179" s="191">
        <f t="shared" si="8"/>
        <v>0</v>
      </c>
      <c r="BJ179" s="14" t="s">
        <v>84</v>
      </c>
      <c r="BK179" s="191">
        <f t="shared" si="9"/>
        <v>0</v>
      </c>
      <c r="BL179" s="14" t="s">
        <v>171</v>
      </c>
      <c r="BM179" s="190" t="s">
        <v>302</v>
      </c>
    </row>
    <row r="180" spans="1:65" s="12" customFormat="1" ht="25.9" customHeight="1">
      <c r="B180" s="163"/>
      <c r="C180" s="164"/>
      <c r="D180" s="165" t="s">
        <v>75</v>
      </c>
      <c r="E180" s="166" t="s">
        <v>174</v>
      </c>
      <c r="F180" s="166" t="s">
        <v>303</v>
      </c>
      <c r="G180" s="164"/>
      <c r="H180" s="164"/>
      <c r="I180" s="167"/>
      <c r="J180" s="168">
        <f>BK180</f>
        <v>0</v>
      </c>
      <c r="K180" s="164"/>
      <c r="L180" s="169"/>
      <c r="M180" s="170"/>
      <c r="N180" s="171"/>
      <c r="O180" s="171"/>
      <c r="P180" s="172">
        <f>P181</f>
        <v>0</v>
      </c>
      <c r="Q180" s="171"/>
      <c r="R180" s="172">
        <f>R181</f>
        <v>0</v>
      </c>
      <c r="S180" s="171"/>
      <c r="T180" s="173">
        <f>T181</f>
        <v>0</v>
      </c>
      <c r="AR180" s="174" t="s">
        <v>304</v>
      </c>
      <c r="AT180" s="175" t="s">
        <v>75</v>
      </c>
      <c r="AU180" s="175" t="s">
        <v>76</v>
      </c>
      <c r="AY180" s="174" t="s">
        <v>123</v>
      </c>
      <c r="BK180" s="176">
        <f>BK181</f>
        <v>0</v>
      </c>
    </row>
    <row r="181" spans="1:65" s="12" customFormat="1" ht="22.9" customHeight="1">
      <c r="B181" s="163"/>
      <c r="C181" s="164"/>
      <c r="D181" s="165" t="s">
        <v>75</v>
      </c>
      <c r="E181" s="177" t="s">
        <v>305</v>
      </c>
      <c r="F181" s="177" t="s">
        <v>306</v>
      </c>
      <c r="G181" s="164"/>
      <c r="H181" s="164"/>
      <c r="I181" s="167"/>
      <c r="J181" s="178">
        <f>BK181</f>
        <v>0</v>
      </c>
      <c r="K181" s="164"/>
      <c r="L181" s="169"/>
      <c r="M181" s="170"/>
      <c r="N181" s="171"/>
      <c r="O181" s="171"/>
      <c r="P181" s="172">
        <f>SUM(P182:P183)</f>
        <v>0</v>
      </c>
      <c r="Q181" s="171"/>
      <c r="R181" s="172">
        <f>SUM(R182:R183)</f>
        <v>0</v>
      </c>
      <c r="S181" s="171"/>
      <c r="T181" s="173">
        <f>SUM(T182:T183)</f>
        <v>0</v>
      </c>
      <c r="AR181" s="174" t="s">
        <v>304</v>
      </c>
      <c r="AT181" s="175" t="s">
        <v>75</v>
      </c>
      <c r="AU181" s="175" t="s">
        <v>84</v>
      </c>
      <c r="AY181" s="174" t="s">
        <v>123</v>
      </c>
      <c r="BK181" s="176">
        <f>SUM(BK182:BK183)</f>
        <v>0</v>
      </c>
    </row>
    <row r="182" spans="1:65" s="2" customFormat="1" ht="16.5" customHeight="1">
      <c r="A182" s="31"/>
      <c r="B182" s="32"/>
      <c r="C182" s="179" t="s">
        <v>307</v>
      </c>
      <c r="D182" s="179" t="s">
        <v>127</v>
      </c>
      <c r="E182" s="180" t="s">
        <v>308</v>
      </c>
      <c r="F182" s="181" t="s">
        <v>309</v>
      </c>
      <c r="G182" s="182" t="s">
        <v>130</v>
      </c>
      <c r="H182" s="183">
        <v>12</v>
      </c>
      <c r="I182" s="184"/>
      <c r="J182" s="185">
        <f>ROUND(I182*H182,2)</f>
        <v>0</v>
      </c>
      <c r="K182" s="181" t="s">
        <v>1</v>
      </c>
      <c r="L182" s="36"/>
      <c r="M182" s="186" t="s">
        <v>1</v>
      </c>
      <c r="N182" s="187" t="s">
        <v>41</v>
      </c>
      <c r="O182" s="68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0" t="s">
        <v>168</v>
      </c>
      <c r="AT182" s="190" t="s">
        <v>127</v>
      </c>
      <c r="AU182" s="190" t="s">
        <v>86</v>
      </c>
      <c r="AY182" s="14" t="s">
        <v>123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4" t="s">
        <v>84</v>
      </c>
      <c r="BK182" s="191">
        <f>ROUND(I182*H182,2)</f>
        <v>0</v>
      </c>
      <c r="BL182" s="14" t="s">
        <v>168</v>
      </c>
      <c r="BM182" s="190" t="s">
        <v>310</v>
      </c>
    </row>
    <row r="183" spans="1:65" s="2" customFormat="1" ht="24.2" customHeight="1">
      <c r="A183" s="31"/>
      <c r="B183" s="32"/>
      <c r="C183" s="192" t="s">
        <v>177</v>
      </c>
      <c r="D183" s="192" t="s">
        <v>174</v>
      </c>
      <c r="E183" s="193" t="s">
        <v>311</v>
      </c>
      <c r="F183" s="194" t="s">
        <v>312</v>
      </c>
      <c r="G183" s="195" t="s">
        <v>130</v>
      </c>
      <c r="H183" s="196">
        <v>12</v>
      </c>
      <c r="I183" s="197"/>
      <c r="J183" s="198">
        <f>ROUND(I183*H183,2)</f>
        <v>0</v>
      </c>
      <c r="K183" s="194" t="s">
        <v>1</v>
      </c>
      <c r="L183" s="199"/>
      <c r="M183" s="200" t="s">
        <v>1</v>
      </c>
      <c r="N183" s="201" t="s">
        <v>41</v>
      </c>
      <c r="O183" s="68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0" t="s">
        <v>313</v>
      </c>
      <c r="AT183" s="190" t="s">
        <v>174</v>
      </c>
      <c r="AU183" s="190" t="s">
        <v>86</v>
      </c>
      <c r="AY183" s="14" t="s">
        <v>123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4" t="s">
        <v>84</v>
      </c>
      <c r="BK183" s="191">
        <f>ROUND(I183*H183,2)</f>
        <v>0</v>
      </c>
      <c r="BL183" s="14" t="s">
        <v>168</v>
      </c>
      <c r="BM183" s="190" t="s">
        <v>314</v>
      </c>
    </row>
    <row r="184" spans="1:65" s="12" customFormat="1" ht="25.9" customHeight="1">
      <c r="B184" s="163"/>
      <c r="C184" s="164"/>
      <c r="D184" s="165" t="s">
        <v>75</v>
      </c>
      <c r="E184" s="166" t="s">
        <v>315</v>
      </c>
      <c r="F184" s="166" t="s">
        <v>316</v>
      </c>
      <c r="G184" s="164"/>
      <c r="H184" s="164"/>
      <c r="I184" s="167"/>
      <c r="J184" s="168">
        <f>BK184</f>
        <v>0</v>
      </c>
      <c r="K184" s="164"/>
      <c r="L184" s="169"/>
      <c r="M184" s="170"/>
      <c r="N184" s="171"/>
      <c r="O184" s="171"/>
      <c r="P184" s="172">
        <f>SUM(P185:P192)</f>
        <v>0</v>
      </c>
      <c r="Q184" s="171"/>
      <c r="R184" s="172">
        <f>SUM(R185:R192)</f>
        <v>0</v>
      </c>
      <c r="S184" s="171"/>
      <c r="T184" s="173">
        <f>SUM(T185:T192)</f>
        <v>0</v>
      </c>
      <c r="AR184" s="174" t="s">
        <v>132</v>
      </c>
      <c r="AT184" s="175" t="s">
        <v>75</v>
      </c>
      <c r="AU184" s="175" t="s">
        <v>76</v>
      </c>
      <c r="AY184" s="174" t="s">
        <v>123</v>
      </c>
      <c r="BK184" s="176">
        <f>SUM(BK185:BK192)</f>
        <v>0</v>
      </c>
    </row>
    <row r="185" spans="1:65" s="2" customFormat="1" ht="16.5" customHeight="1">
      <c r="A185" s="31"/>
      <c r="B185" s="32"/>
      <c r="C185" s="179" t="s">
        <v>285</v>
      </c>
      <c r="D185" s="179" t="s">
        <v>127</v>
      </c>
      <c r="E185" s="180" t="s">
        <v>317</v>
      </c>
      <c r="F185" s="181" t="s">
        <v>318</v>
      </c>
      <c r="G185" s="182" t="s">
        <v>198</v>
      </c>
      <c r="H185" s="183">
        <v>6</v>
      </c>
      <c r="I185" s="184"/>
      <c r="J185" s="185">
        <f t="shared" ref="J185:J192" si="10">ROUND(I185*H185,2)</f>
        <v>0</v>
      </c>
      <c r="K185" s="181" t="s">
        <v>1</v>
      </c>
      <c r="L185" s="36"/>
      <c r="M185" s="186" t="s">
        <v>1</v>
      </c>
      <c r="N185" s="187" t="s">
        <v>41</v>
      </c>
      <c r="O185" s="68"/>
      <c r="P185" s="188">
        <f t="shared" ref="P185:P192" si="11">O185*H185</f>
        <v>0</v>
      </c>
      <c r="Q185" s="188">
        <v>0</v>
      </c>
      <c r="R185" s="188">
        <f t="shared" ref="R185:R192" si="12">Q185*H185</f>
        <v>0</v>
      </c>
      <c r="S185" s="188">
        <v>0</v>
      </c>
      <c r="T185" s="189">
        <f t="shared" ref="T185:T192" si="13"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0" t="s">
        <v>319</v>
      </c>
      <c r="AT185" s="190" t="s">
        <v>127</v>
      </c>
      <c r="AU185" s="190" t="s">
        <v>84</v>
      </c>
      <c r="AY185" s="14" t="s">
        <v>123</v>
      </c>
      <c r="BE185" s="191">
        <f t="shared" ref="BE185:BE192" si="14">IF(N185="základní",J185,0)</f>
        <v>0</v>
      </c>
      <c r="BF185" s="191">
        <f t="shared" ref="BF185:BF192" si="15">IF(N185="snížená",J185,0)</f>
        <v>0</v>
      </c>
      <c r="BG185" s="191">
        <f t="shared" ref="BG185:BG192" si="16">IF(N185="zákl. přenesená",J185,0)</f>
        <v>0</v>
      </c>
      <c r="BH185" s="191">
        <f t="shared" ref="BH185:BH192" si="17">IF(N185="sníž. přenesená",J185,0)</f>
        <v>0</v>
      </c>
      <c r="BI185" s="191">
        <f t="shared" ref="BI185:BI192" si="18">IF(N185="nulová",J185,0)</f>
        <v>0</v>
      </c>
      <c r="BJ185" s="14" t="s">
        <v>84</v>
      </c>
      <c r="BK185" s="191">
        <f t="shared" ref="BK185:BK192" si="19">ROUND(I185*H185,2)</f>
        <v>0</v>
      </c>
      <c r="BL185" s="14" t="s">
        <v>319</v>
      </c>
      <c r="BM185" s="190" t="s">
        <v>320</v>
      </c>
    </row>
    <row r="186" spans="1:65" s="2" customFormat="1" ht="16.5" customHeight="1">
      <c r="A186" s="31"/>
      <c r="B186" s="32"/>
      <c r="C186" s="179" t="s">
        <v>84</v>
      </c>
      <c r="D186" s="179" t="s">
        <v>127</v>
      </c>
      <c r="E186" s="180" t="s">
        <v>321</v>
      </c>
      <c r="F186" s="181" t="s">
        <v>322</v>
      </c>
      <c r="G186" s="182" t="s">
        <v>323</v>
      </c>
      <c r="H186" s="183">
        <v>12</v>
      </c>
      <c r="I186" s="184"/>
      <c r="J186" s="185">
        <f t="shared" si="10"/>
        <v>0</v>
      </c>
      <c r="K186" s="181" t="s">
        <v>1</v>
      </c>
      <c r="L186" s="36"/>
      <c r="M186" s="186" t="s">
        <v>1</v>
      </c>
      <c r="N186" s="187" t="s">
        <v>41</v>
      </c>
      <c r="O186" s="68"/>
      <c r="P186" s="188">
        <f t="shared" si="11"/>
        <v>0</v>
      </c>
      <c r="Q186" s="188">
        <v>0</v>
      </c>
      <c r="R186" s="188">
        <f t="shared" si="12"/>
        <v>0</v>
      </c>
      <c r="S186" s="188">
        <v>0</v>
      </c>
      <c r="T186" s="189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0" t="s">
        <v>319</v>
      </c>
      <c r="AT186" s="190" t="s">
        <v>127</v>
      </c>
      <c r="AU186" s="190" t="s">
        <v>84</v>
      </c>
      <c r="AY186" s="14" t="s">
        <v>123</v>
      </c>
      <c r="BE186" s="191">
        <f t="shared" si="14"/>
        <v>0</v>
      </c>
      <c r="BF186" s="191">
        <f t="shared" si="15"/>
        <v>0</v>
      </c>
      <c r="BG186" s="191">
        <f t="shared" si="16"/>
        <v>0</v>
      </c>
      <c r="BH186" s="191">
        <f t="shared" si="17"/>
        <v>0</v>
      </c>
      <c r="BI186" s="191">
        <f t="shared" si="18"/>
        <v>0</v>
      </c>
      <c r="BJ186" s="14" t="s">
        <v>84</v>
      </c>
      <c r="BK186" s="191">
        <f t="shared" si="19"/>
        <v>0</v>
      </c>
      <c r="BL186" s="14" t="s">
        <v>319</v>
      </c>
      <c r="BM186" s="190" t="s">
        <v>324</v>
      </c>
    </row>
    <row r="187" spans="1:65" s="2" customFormat="1" ht="16.5" customHeight="1">
      <c r="A187" s="31"/>
      <c r="B187" s="32"/>
      <c r="C187" s="179" t="s">
        <v>86</v>
      </c>
      <c r="D187" s="179" t="s">
        <v>127</v>
      </c>
      <c r="E187" s="180" t="s">
        <v>325</v>
      </c>
      <c r="F187" s="181" t="s">
        <v>326</v>
      </c>
      <c r="G187" s="182" t="s">
        <v>323</v>
      </c>
      <c r="H187" s="183">
        <v>16</v>
      </c>
      <c r="I187" s="184"/>
      <c r="J187" s="185">
        <f t="shared" si="10"/>
        <v>0</v>
      </c>
      <c r="K187" s="181" t="s">
        <v>1</v>
      </c>
      <c r="L187" s="36"/>
      <c r="M187" s="186" t="s">
        <v>1</v>
      </c>
      <c r="N187" s="187" t="s">
        <v>41</v>
      </c>
      <c r="O187" s="68"/>
      <c r="P187" s="188">
        <f t="shared" si="11"/>
        <v>0</v>
      </c>
      <c r="Q187" s="188">
        <v>0</v>
      </c>
      <c r="R187" s="188">
        <f t="shared" si="12"/>
        <v>0</v>
      </c>
      <c r="S187" s="188">
        <v>0</v>
      </c>
      <c r="T187" s="189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0" t="s">
        <v>319</v>
      </c>
      <c r="AT187" s="190" t="s">
        <v>127</v>
      </c>
      <c r="AU187" s="190" t="s">
        <v>84</v>
      </c>
      <c r="AY187" s="14" t="s">
        <v>123</v>
      </c>
      <c r="BE187" s="191">
        <f t="shared" si="14"/>
        <v>0</v>
      </c>
      <c r="BF187" s="191">
        <f t="shared" si="15"/>
        <v>0</v>
      </c>
      <c r="BG187" s="191">
        <f t="shared" si="16"/>
        <v>0</v>
      </c>
      <c r="BH187" s="191">
        <f t="shared" si="17"/>
        <v>0</v>
      </c>
      <c r="BI187" s="191">
        <f t="shared" si="18"/>
        <v>0</v>
      </c>
      <c r="BJ187" s="14" t="s">
        <v>84</v>
      </c>
      <c r="BK187" s="191">
        <f t="shared" si="19"/>
        <v>0</v>
      </c>
      <c r="BL187" s="14" t="s">
        <v>319</v>
      </c>
      <c r="BM187" s="190" t="s">
        <v>327</v>
      </c>
    </row>
    <row r="188" spans="1:65" s="2" customFormat="1" ht="16.5" customHeight="1">
      <c r="A188" s="31"/>
      <c r="B188" s="32"/>
      <c r="C188" s="179" t="s">
        <v>304</v>
      </c>
      <c r="D188" s="179" t="s">
        <v>127</v>
      </c>
      <c r="E188" s="180" t="s">
        <v>328</v>
      </c>
      <c r="F188" s="181" t="s">
        <v>329</v>
      </c>
      <c r="G188" s="182" t="s">
        <v>323</v>
      </c>
      <c r="H188" s="183">
        <v>2</v>
      </c>
      <c r="I188" s="184"/>
      <c r="J188" s="185">
        <f t="shared" si="10"/>
        <v>0</v>
      </c>
      <c r="K188" s="181" t="s">
        <v>1</v>
      </c>
      <c r="L188" s="36"/>
      <c r="M188" s="186" t="s">
        <v>1</v>
      </c>
      <c r="N188" s="187" t="s">
        <v>41</v>
      </c>
      <c r="O188" s="68"/>
      <c r="P188" s="188">
        <f t="shared" si="11"/>
        <v>0</v>
      </c>
      <c r="Q188" s="188">
        <v>0</v>
      </c>
      <c r="R188" s="188">
        <f t="shared" si="12"/>
        <v>0</v>
      </c>
      <c r="S188" s="188">
        <v>0</v>
      </c>
      <c r="T188" s="189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0" t="s">
        <v>319</v>
      </c>
      <c r="AT188" s="190" t="s">
        <v>127</v>
      </c>
      <c r="AU188" s="190" t="s">
        <v>84</v>
      </c>
      <c r="AY188" s="14" t="s">
        <v>123</v>
      </c>
      <c r="BE188" s="191">
        <f t="shared" si="14"/>
        <v>0</v>
      </c>
      <c r="BF188" s="191">
        <f t="shared" si="15"/>
        <v>0</v>
      </c>
      <c r="BG188" s="191">
        <f t="shared" si="16"/>
        <v>0</v>
      </c>
      <c r="BH188" s="191">
        <f t="shared" si="17"/>
        <v>0</v>
      </c>
      <c r="BI188" s="191">
        <f t="shared" si="18"/>
        <v>0</v>
      </c>
      <c r="BJ188" s="14" t="s">
        <v>84</v>
      </c>
      <c r="BK188" s="191">
        <f t="shared" si="19"/>
        <v>0</v>
      </c>
      <c r="BL188" s="14" t="s">
        <v>319</v>
      </c>
      <c r="BM188" s="190" t="s">
        <v>330</v>
      </c>
    </row>
    <row r="189" spans="1:65" s="2" customFormat="1" ht="16.5" customHeight="1">
      <c r="A189" s="31"/>
      <c r="B189" s="32"/>
      <c r="C189" s="179" t="s">
        <v>140</v>
      </c>
      <c r="D189" s="179" t="s">
        <v>127</v>
      </c>
      <c r="E189" s="180" t="s">
        <v>331</v>
      </c>
      <c r="F189" s="181" t="s">
        <v>332</v>
      </c>
      <c r="G189" s="182" t="s">
        <v>323</v>
      </c>
      <c r="H189" s="183">
        <v>24</v>
      </c>
      <c r="I189" s="184"/>
      <c r="J189" s="185">
        <f t="shared" si="10"/>
        <v>0</v>
      </c>
      <c r="K189" s="181" t="s">
        <v>1</v>
      </c>
      <c r="L189" s="36"/>
      <c r="M189" s="186" t="s">
        <v>1</v>
      </c>
      <c r="N189" s="187" t="s">
        <v>41</v>
      </c>
      <c r="O189" s="68"/>
      <c r="P189" s="188">
        <f t="shared" si="11"/>
        <v>0</v>
      </c>
      <c r="Q189" s="188">
        <v>0</v>
      </c>
      <c r="R189" s="188">
        <f t="shared" si="12"/>
        <v>0</v>
      </c>
      <c r="S189" s="188">
        <v>0</v>
      </c>
      <c r="T189" s="189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0" t="s">
        <v>319</v>
      </c>
      <c r="AT189" s="190" t="s">
        <v>127</v>
      </c>
      <c r="AU189" s="190" t="s">
        <v>84</v>
      </c>
      <c r="AY189" s="14" t="s">
        <v>123</v>
      </c>
      <c r="BE189" s="191">
        <f t="shared" si="14"/>
        <v>0</v>
      </c>
      <c r="BF189" s="191">
        <f t="shared" si="15"/>
        <v>0</v>
      </c>
      <c r="BG189" s="191">
        <f t="shared" si="16"/>
        <v>0</v>
      </c>
      <c r="BH189" s="191">
        <f t="shared" si="17"/>
        <v>0</v>
      </c>
      <c r="BI189" s="191">
        <f t="shared" si="18"/>
        <v>0</v>
      </c>
      <c r="BJ189" s="14" t="s">
        <v>84</v>
      </c>
      <c r="BK189" s="191">
        <f t="shared" si="19"/>
        <v>0</v>
      </c>
      <c r="BL189" s="14" t="s">
        <v>319</v>
      </c>
      <c r="BM189" s="190" t="s">
        <v>333</v>
      </c>
    </row>
    <row r="190" spans="1:65" s="2" customFormat="1" ht="24.2" customHeight="1">
      <c r="A190" s="31"/>
      <c r="B190" s="32"/>
      <c r="C190" s="179" t="s">
        <v>334</v>
      </c>
      <c r="D190" s="179" t="s">
        <v>127</v>
      </c>
      <c r="E190" s="180" t="s">
        <v>335</v>
      </c>
      <c r="F190" s="181" t="s">
        <v>336</v>
      </c>
      <c r="G190" s="182" t="s">
        <v>337</v>
      </c>
      <c r="H190" s="183">
        <v>2</v>
      </c>
      <c r="I190" s="184"/>
      <c r="J190" s="185">
        <f t="shared" si="10"/>
        <v>0</v>
      </c>
      <c r="K190" s="181" t="s">
        <v>1</v>
      </c>
      <c r="L190" s="36"/>
      <c r="M190" s="186" t="s">
        <v>1</v>
      </c>
      <c r="N190" s="187" t="s">
        <v>41</v>
      </c>
      <c r="O190" s="68"/>
      <c r="P190" s="188">
        <f t="shared" si="11"/>
        <v>0</v>
      </c>
      <c r="Q190" s="188">
        <v>0</v>
      </c>
      <c r="R190" s="188">
        <f t="shared" si="12"/>
        <v>0</v>
      </c>
      <c r="S190" s="188">
        <v>0</v>
      </c>
      <c r="T190" s="189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0" t="s">
        <v>319</v>
      </c>
      <c r="AT190" s="190" t="s">
        <v>127</v>
      </c>
      <c r="AU190" s="190" t="s">
        <v>84</v>
      </c>
      <c r="AY190" s="14" t="s">
        <v>123</v>
      </c>
      <c r="BE190" s="191">
        <f t="shared" si="14"/>
        <v>0</v>
      </c>
      <c r="BF190" s="191">
        <f t="shared" si="15"/>
        <v>0</v>
      </c>
      <c r="BG190" s="191">
        <f t="shared" si="16"/>
        <v>0</v>
      </c>
      <c r="BH190" s="191">
        <f t="shared" si="17"/>
        <v>0</v>
      </c>
      <c r="BI190" s="191">
        <f t="shared" si="18"/>
        <v>0</v>
      </c>
      <c r="BJ190" s="14" t="s">
        <v>84</v>
      </c>
      <c r="BK190" s="191">
        <f t="shared" si="19"/>
        <v>0</v>
      </c>
      <c r="BL190" s="14" t="s">
        <v>319</v>
      </c>
      <c r="BM190" s="190" t="s">
        <v>338</v>
      </c>
    </row>
    <row r="191" spans="1:65" s="2" customFormat="1" ht="24.2" customHeight="1">
      <c r="A191" s="31"/>
      <c r="B191" s="32"/>
      <c r="C191" s="179" t="s">
        <v>339</v>
      </c>
      <c r="D191" s="179" t="s">
        <v>127</v>
      </c>
      <c r="E191" s="180" t="s">
        <v>340</v>
      </c>
      <c r="F191" s="181" t="s">
        <v>341</v>
      </c>
      <c r="G191" s="182" t="s">
        <v>323</v>
      </c>
      <c r="H191" s="183">
        <v>9</v>
      </c>
      <c r="I191" s="184"/>
      <c r="J191" s="185">
        <f t="shared" si="10"/>
        <v>0</v>
      </c>
      <c r="K191" s="181" t="s">
        <v>1</v>
      </c>
      <c r="L191" s="36"/>
      <c r="M191" s="186" t="s">
        <v>1</v>
      </c>
      <c r="N191" s="187" t="s">
        <v>41</v>
      </c>
      <c r="O191" s="68"/>
      <c r="P191" s="188">
        <f t="shared" si="11"/>
        <v>0</v>
      </c>
      <c r="Q191" s="188">
        <v>0</v>
      </c>
      <c r="R191" s="188">
        <f t="shared" si="12"/>
        <v>0</v>
      </c>
      <c r="S191" s="188">
        <v>0</v>
      </c>
      <c r="T191" s="189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0" t="s">
        <v>319</v>
      </c>
      <c r="AT191" s="190" t="s">
        <v>127</v>
      </c>
      <c r="AU191" s="190" t="s">
        <v>84</v>
      </c>
      <c r="AY191" s="14" t="s">
        <v>123</v>
      </c>
      <c r="BE191" s="191">
        <f t="shared" si="14"/>
        <v>0</v>
      </c>
      <c r="BF191" s="191">
        <f t="shared" si="15"/>
        <v>0</v>
      </c>
      <c r="BG191" s="191">
        <f t="shared" si="16"/>
        <v>0</v>
      </c>
      <c r="BH191" s="191">
        <f t="shared" si="17"/>
        <v>0</v>
      </c>
      <c r="BI191" s="191">
        <f t="shared" si="18"/>
        <v>0</v>
      </c>
      <c r="BJ191" s="14" t="s">
        <v>84</v>
      </c>
      <c r="BK191" s="191">
        <f t="shared" si="19"/>
        <v>0</v>
      </c>
      <c r="BL191" s="14" t="s">
        <v>319</v>
      </c>
      <c r="BM191" s="190" t="s">
        <v>342</v>
      </c>
    </row>
    <row r="192" spans="1:65" s="2" customFormat="1" ht="16.5" customHeight="1">
      <c r="A192" s="31"/>
      <c r="B192" s="32"/>
      <c r="C192" s="179" t="s">
        <v>343</v>
      </c>
      <c r="D192" s="179" t="s">
        <v>127</v>
      </c>
      <c r="E192" s="180" t="s">
        <v>344</v>
      </c>
      <c r="F192" s="181" t="s">
        <v>345</v>
      </c>
      <c r="G192" s="182" t="s">
        <v>323</v>
      </c>
      <c r="H192" s="183">
        <v>3</v>
      </c>
      <c r="I192" s="184"/>
      <c r="J192" s="185">
        <f t="shared" si="10"/>
        <v>0</v>
      </c>
      <c r="K192" s="181" t="s">
        <v>1</v>
      </c>
      <c r="L192" s="36"/>
      <c r="M192" s="186" t="s">
        <v>1</v>
      </c>
      <c r="N192" s="187" t="s">
        <v>41</v>
      </c>
      <c r="O192" s="68"/>
      <c r="P192" s="188">
        <f t="shared" si="11"/>
        <v>0</v>
      </c>
      <c r="Q192" s="188">
        <v>0</v>
      </c>
      <c r="R192" s="188">
        <f t="shared" si="12"/>
        <v>0</v>
      </c>
      <c r="S192" s="188">
        <v>0</v>
      </c>
      <c r="T192" s="189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0" t="s">
        <v>319</v>
      </c>
      <c r="AT192" s="190" t="s">
        <v>127</v>
      </c>
      <c r="AU192" s="190" t="s">
        <v>84</v>
      </c>
      <c r="AY192" s="14" t="s">
        <v>123</v>
      </c>
      <c r="BE192" s="191">
        <f t="shared" si="14"/>
        <v>0</v>
      </c>
      <c r="BF192" s="191">
        <f t="shared" si="15"/>
        <v>0</v>
      </c>
      <c r="BG192" s="191">
        <f t="shared" si="16"/>
        <v>0</v>
      </c>
      <c r="BH192" s="191">
        <f t="shared" si="17"/>
        <v>0</v>
      </c>
      <c r="BI192" s="191">
        <f t="shared" si="18"/>
        <v>0</v>
      </c>
      <c r="BJ192" s="14" t="s">
        <v>84</v>
      </c>
      <c r="BK192" s="191">
        <f t="shared" si="19"/>
        <v>0</v>
      </c>
      <c r="BL192" s="14" t="s">
        <v>319</v>
      </c>
      <c r="BM192" s="190" t="s">
        <v>346</v>
      </c>
    </row>
    <row r="193" spans="1:65" s="12" customFormat="1" ht="25.9" customHeight="1">
      <c r="B193" s="163"/>
      <c r="C193" s="164"/>
      <c r="D193" s="165" t="s">
        <v>75</v>
      </c>
      <c r="E193" s="166" t="s">
        <v>347</v>
      </c>
      <c r="F193" s="166" t="s">
        <v>348</v>
      </c>
      <c r="G193" s="164"/>
      <c r="H193" s="164"/>
      <c r="I193" s="167"/>
      <c r="J193" s="168">
        <f>BK193</f>
        <v>0</v>
      </c>
      <c r="K193" s="164"/>
      <c r="L193" s="169"/>
      <c r="M193" s="170"/>
      <c r="N193" s="171"/>
      <c r="O193" s="171"/>
      <c r="P193" s="172">
        <f>P194+P196+P198</f>
        <v>0</v>
      </c>
      <c r="Q193" s="171"/>
      <c r="R193" s="172">
        <f>R194+R196+R198</f>
        <v>0</v>
      </c>
      <c r="S193" s="171"/>
      <c r="T193" s="173">
        <f>T194+T196+T198</f>
        <v>0</v>
      </c>
      <c r="AR193" s="174" t="s">
        <v>339</v>
      </c>
      <c r="AT193" s="175" t="s">
        <v>75</v>
      </c>
      <c r="AU193" s="175" t="s">
        <v>76</v>
      </c>
      <c r="AY193" s="174" t="s">
        <v>123</v>
      </c>
      <c r="BK193" s="176">
        <f>BK194+BK196+BK198</f>
        <v>0</v>
      </c>
    </row>
    <row r="194" spans="1:65" s="12" customFormat="1" ht="22.9" customHeight="1">
      <c r="B194" s="163"/>
      <c r="C194" s="164"/>
      <c r="D194" s="165" t="s">
        <v>75</v>
      </c>
      <c r="E194" s="177" t="s">
        <v>349</v>
      </c>
      <c r="F194" s="177" t="s">
        <v>350</v>
      </c>
      <c r="G194" s="164"/>
      <c r="H194" s="164"/>
      <c r="I194" s="167"/>
      <c r="J194" s="178">
        <f>BK194</f>
        <v>0</v>
      </c>
      <c r="K194" s="164"/>
      <c r="L194" s="169"/>
      <c r="M194" s="170"/>
      <c r="N194" s="171"/>
      <c r="O194" s="171"/>
      <c r="P194" s="172">
        <f>P195</f>
        <v>0</v>
      </c>
      <c r="Q194" s="171"/>
      <c r="R194" s="172">
        <f>R195</f>
        <v>0</v>
      </c>
      <c r="S194" s="171"/>
      <c r="T194" s="173">
        <f>T195</f>
        <v>0</v>
      </c>
      <c r="AR194" s="174" t="s">
        <v>339</v>
      </c>
      <c r="AT194" s="175" t="s">
        <v>75</v>
      </c>
      <c r="AU194" s="175" t="s">
        <v>84</v>
      </c>
      <c r="AY194" s="174" t="s">
        <v>123</v>
      </c>
      <c r="BK194" s="176">
        <f>BK195</f>
        <v>0</v>
      </c>
    </row>
    <row r="195" spans="1:65" s="2" customFormat="1" ht="16.5" customHeight="1">
      <c r="A195" s="31"/>
      <c r="B195" s="32"/>
      <c r="C195" s="179" t="s">
        <v>351</v>
      </c>
      <c r="D195" s="179" t="s">
        <v>127</v>
      </c>
      <c r="E195" s="180" t="s">
        <v>352</v>
      </c>
      <c r="F195" s="181" t="s">
        <v>353</v>
      </c>
      <c r="G195" s="182" t="s">
        <v>198</v>
      </c>
      <c r="H195" s="183">
        <v>1</v>
      </c>
      <c r="I195" s="184"/>
      <c r="J195" s="185">
        <f>ROUND(I195*H195,2)</f>
        <v>0</v>
      </c>
      <c r="K195" s="181" t="s">
        <v>131</v>
      </c>
      <c r="L195" s="36"/>
      <c r="M195" s="186" t="s">
        <v>1</v>
      </c>
      <c r="N195" s="187" t="s">
        <v>41</v>
      </c>
      <c r="O195" s="68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0" t="s">
        <v>354</v>
      </c>
      <c r="AT195" s="190" t="s">
        <v>127</v>
      </c>
      <c r="AU195" s="190" t="s">
        <v>86</v>
      </c>
      <c r="AY195" s="14" t="s">
        <v>123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4" t="s">
        <v>84</v>
      </c>
      <c r="BK195" s="191">
        <f>ROUND(I195*H195,2)</f>
        <v>0</v>
      </c>
      <c r="BL195" s="14" t="s">
        <v>354</v>
      </c>
      <c r="BM195" s="190" t="s">
        <v>355</v>
      </c>
    </row>
    <row r="196" spans="1:65" s="12" customFormat="1" ht="22.9" customHeight="1">
      <c r="B196" s="163"/>
      <c r="C196" s="164"/>
      <c r="D196" s="165" t="s">
        <v>75</v>
      </c>
      <c r="E196" s="177" t="s">
        <v>356</v>
      </c>
      <c r="F196" s="177" t="s">
        <v>357</v>
      </c>
      <c r="G196" s="164"/>
      <c r="H196" s="164"/>
      <c r="I196" s="167"/>
      <c r="J196" s="178">
        <f>BK196</f>
        <v>0</v>
      </c>
      <c r="K196" s="164"/>
      <c r="L196" s="169"/>
      <c r="M196" s="170"/>
      <c r="N196" s="171"/>
      <c r="O196" s="171"/>
      <c r="P196" s="172">
        <f>P197</f>
        <v>0</v>
      </c>
      <c r="Q196" s="171"/>
      <c r="R196" s="172">
        <f>R197</f>
        <v>0</v>
      </c>
      <c r="S196" s="171"/>
      <c r="T196" s="173">
        <f>T197</f>
        <v>0</v>
      </c>
      <c r="AR196" s="174" t="s">
        <v>339</v>
      </c>
      <c r="AT196" s="175" t="s">
        <v>75</v>
      </c>
      <c r="AU196" s="175" t="s">
        <v>84</v>
      </c>
      <c r="AY196" s="174" t="s">
        <v>123</v>
      </c>
      <c r="BK196" s="176">
        <f>BK197</f>
        <v>0</v>
      </c>
    </row>
    <row r="197" spans="1:65" s="2" customFormat="1" ht="16.5" customHeight="1">
      <c r="A197" s="31"/>
      <c r="B197" s="32"/>
      <c r="C197" s="179" t="s">
        <v>358</v>
      </c>
      <c r="D197" s="179" t="s">
        <v>127</v>
      </c>
      <c r="E197" s="180" t="s">
        <v>359</v>
      </c>
      <c r="F197" s="181" t="s">
        <v>360</v>
      </c>
      <c r="G197" s="182" t="s">
        <v>198</v>
      </c>
      <c r="H197" s="183">
        <v>1</v>
      </c>
      <c r="I197" s="184"/>
      <c r="J197" s="185">
        <f>ROUND(I197*H197,2)</f>
        <v>0</v>
      </c>
      <c r="K197" s="181" t="s">
        <v>1</v>
      </c>
      <c r="L197" s="36"/>
      <c r="M197" s="186" t="s">
        <v>1</v>
      </c>
      <c r="N197" s="187" t="s">
        <v>41</v>
      </c>
      <c r="O197" s="68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0" t="s">
        <v>132</v>
      </c>
      <c r="AT197" s="190" t="s">
        <v>127</v>
      </c>
      <c r="AU197" s="190" t="s">
        <v>86</v>
      </c>
      <c r="AY197" s="14" t="s">
        <v>123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4" t="s">
        <v>84</v>
      </c>
      <c r="BK197" s="191">
        <f>ROUND(I197*H197,2)</f>
        <v>0</v>
      </c>
      <c r="BL197" s="14" t="s">
        <v>132</v>
      </c>
      <c r="BM197" s="190" t="s">
        <v>361</v>
      </c>
    </row>
    <row r="198" spans="1:65" s="12" customFormat="1" ht="22.9" customHeight="1">
      <c r="B198" s="163"/>
      <c r="C198" s="164"/>
      <c r="D198" s="165" t="s">
        <v>75</v>
      </c>
      <c r="E198" s="177" t="s">
        <v>362</v>
      </c>
      <c r="F198" s="177" t="s">
        <v>363</v>
      </c>
      <c r="G198" s="164"/>
      <c r="H198" s="164"/>
      <c r="I198" s="167"/>
      <c r="J198" s="178">
        <f>BK198</f>
        <v>0</v>
      </c>
      <c r="K198" s="164"/>
      <c r="L198" s="169"/>
      <c r="M198" s="170"/>
      <c r="N198" s="171"/>
      <c r="O198" s="171"/>
      <c r="P198" s="172">
        <f>P199</f>
        <v>0</v>
      </c>
      <c r="Q198" s="171"/>
      <c r="R198" s="172">
        <f>R199</f>
        <v>0</v>
      </c>
      <c r="S198" s="171"/>
      <c r="T198" s="173">
        <f>T199</f>
        <v>0</v>
      </c>
      <c r="AR198" s="174" t="s">
        <v>339</v>
      </c>
      <c r="AT198" s="175" t="s">
        <v>75</v>
      </c>
      <c r="AU198" s="175" t="s">
        <v>84</v>
      </c>
      <c r="AY198" s="174" t="s">
        <v>123</v>
      </c>
      <c r="BK198" s="176">
        <f>BK199</f>
        <v>0</v>
      </c>
    </row>
    <row r="199" spans="1:65" s="2" customFormat="1" ht="16.5" customHeight="1">
      <c r="A199" s="31"/>
      <c r="B199" s="32"/>
      <c r="C199" s="179" t="s">
        <v>229</v>
      </c>
      <c r="D199" s="179" t="s">
        <v>127</v>
      </c>
      <c r="E199" s="180" t="s">
        <v>364</v>
      </c>
      <c r="F199" s="181" t="s">
        <v>365</v>
      </c>
      <c r="G199" s="182" t="s">
        <v>198</v>
      </c>
      <c r="H199" s="183">
        <v>1</v>
      </c>
      <c r="I199" s="184"/>
      <c r="J199" s="185">
        <f>ROUND(I199*H199,2)</f>
        <v>0</v>
      </c>
      <c r="K199" s="181" t="s">
        <v>1</v>
      </c>
      <c r="L199" s="36"/>
      <c r="M199" s="202" t="s">
        <v>1</v>
      </c>
      <c r="N199" s="203" t="s">
        <v>41</v>
      </c>
      <c r="O199" s="204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0" t="s">
        <v>132</v>
      </c>
      <c r="AT199" s="190" t="s">
        <v>127</v>
      </c>
      <c r="AU199" s="190" t="s">
        <v>86</v>
      </c>
      <c r="AY199" s="14" t="s">
        <v>123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4" t="s">
        <v>84</v>
      </c>
      <c r="BK199" s="191">
        <f>ROUND(I199*H199,2)</f>
        <v>0</v>
      </c>
      <c r="BL199" s="14" t="s">
        <v>132</v>
      </c>
      <c r="BM199" s="190" t="s">
        <v>366</v>
      </c>
    </row>
    <row r="200" spans="1:65" s="2" customFormat="1" ht="6.95" customHeight="1">
      <c r="A200" s="31"/>
      <c r="B200" s="51"/>
      <c r="C200" s="52"/>
      <c r="D200" s="52"/>
      <c r="E200" s="52"/>
      <c r="F200" s="52"/>
      <c r="G200" s="52"/>
      <c r="H200" s="52"/>
      <c r="I200" s="52"/>
      <c r="J200" s="52"/>
      <c r="K200" s="52"/>
      <c r="L200" s="36"/>
      <c r="M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</row>
  </sheetData>
  <sheetProtection algorithmName="SHA-512" hashValue="3wYsXDcP87W8lHVwU2N7gD3saVZFaiNEm3G9yzgTcTaThHrV4Ogn2ITWEULmIUdhd/skOYaMGIGMnxvsaDqoTg==" saltValue="jma7VsRvrwQYsPZ0gug5YBH0uMpwJT7OmJUPmNborDNkxA/wvzzyo+2+YhDHSphoh0dAXL44ShukPZEZfK7R5Q==" spinCount="100000" sheet="1" objects="1" scenarios="1" formatColumns="0" formatRows="0" autoFilter="0"/>
  <autoFilter ref="C127:K199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160118H - Stavební úpravy...</vt:lpstr>
      <vt:lpstr>'160118H - Stavební úpravy...'!Názvy_tisku</vt:lpstr>
      <vt:lpstr>'Rekapitulace stavby'!Názvy_tisku</vt:lpstr>
      <vt:lpstr>'160118H - Stavební úpravy...'!Oblast_tisku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Josef Kuběna</cp:lastModifiedBy>
  <dcterms:created xsi:type="dcterms:W3CDTF">2022-05-16T06:27:22Z</dcterms:created>
  <dcterms:modified xsi:type="dcterms:W3CDTF">2023-01-10T06:53:53Z</dcterms:modified>
</cp:coreProperties>
</file>